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2798d91db352caf/Documents Generals/Feines/MAUPAT/5. Homologacions/RC Ref Camperitzacions/RC.000 Plantilla/"/>
    </mc:Choice>
  </mc:AlternateContent>
  <xr:revisionPtr revIDLastSave="1478" documentId="8_{BAF3B96D-F0F7-460C-A0FF-656518508D1B}" xr6:coauthVersionLast="47" xr6:coauthVersionMax="47" xr10:uidLastSave="{EE2683EA-6EEE-482F-8FDE-08A37C59AF85}"/>
  <bookViews>
    <workbookView xWindow="-120" yWindow="-120" windowWidth="29040" windowHeight="16440" firstSheet="1" activeTab="2" xr2:uid="{00000000-000D-0000-FFFF-FFFF00000000}"/>
  </bookViews>
  <sheets>
    <sheet name="Calculs i grafiques" sheetId="5" state="hidden" r:id="rId1"/>
    <sheet name="RC-000" sheetId="2" r:id="rId2"/>
    <sheet name="Dades" sheetId="4" r:id="rId3"/>
    <sheet name="Esquema Mobles" sheetId="3" r:id="rId4"/>
    <sheet name="Esquema Electric" sheetId="11" r:id="rId5"/>
    <sheet name="Esquema aigua" sheetId="12" r:id="rId6"/>
    <sheet name="Autolab" sheetId="9" state="hidden" r:id="rId7"/>
    <sheet name="Rest cortadura y traccion torn1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IK11" i="4"/>
  <c r="IK9" i="4"/>
  <c r="IK7" i="4"/>
  <c r="IK4" i="4"/>
  <c r="V31" i="5"/>
  <c r="Q36" i="5"/>
  <c r="U31" i="5" l="1"/>
  <c r="T31" i="5"/>
  <c r="Q29" i="5"/>
  <c r="Q28" i="5"/>
  <c r="U26" i="5" s="1"/>
  <c r="Q27" i="5"/>
  <c r="T26" i="5" s="1"/>
  <c r="Q26" i="5"/>
  <c r="Q25" i="5"/>
  <c r="EF2" i="4"/>
  <c r="EE2" i="4"/>
  <c r="ED2" i="4"/>
  <c r="EC2" i="4"/>
  <c r="EN2" i="4"/>
  <c r="EM2" i="4"/>
  <c r="EL2" i="4"/>
  <c r="EK2" i="4"/>
  <c r="IT9" i="4"/>
  <c r="IP12" i="4"/>
  <c r="IP11" i="4"/>
  <c r="IP9" i="4"/>
  <c r="IP7" i="4"/>
  <c r="IP4" i="4"/>
  <c r="IO5" i="4"/>
  <c r="IJ11" i="4"/>
  <c r="IJ9" i="4"/>
  <c r="IJ7" i="4"/>
  <c r="IJ4" i="4"/>
  <c r="II2" i="4"/>
  <c r="IH2" i="4"/>
  <c r="IG2" i="4"/>
  <c r="IF2" i="4"/>
  <c r="IE2" i="4"/>
  <c r="ID7" i="4"/>
  <c r="ID5" i="4"/>
  <c r="IR7" i="4"/>
  <c r="IR8" i="4"/>
  <c r="IN8" i="4"/>
  <c r="B17" i="9"/>
  <c r="B16" i="9"/>
  <c r="D2" i="4"/>
  <c r="B14" i="9" s="1"/>
  <c r="V26" i="5" l="1"/>
  <c r="DS15" i="4"/>
  <c r="DM2" i="4" s="1"/>
  <c r="DS14" i="4"/>
  <c r="DN2" i="4" s="1"/>
  <c r="GN2" i="4"/>
  <c r="GO2" i="4" s="1"/>
  <c r="GP2" i="4"/>
  <c r="GQ2" i="4" s="1"/>
  <c r="HQ2" i="4"/>
  <c r="HR2" i="4" s="1"/>
  <c r="HS2" i="4" s="1"/>
  <c r="HO2" i="4"/>
  <c r="HP2" i="4" s="1"/>
  <c r="GZ2" i="4"/>
  <c r="HA2" i="4" s="1"/>
  <c r="HB2" i="4" s="1"/>
  <c r="GX2" i="4"/>
  <c r="GY2" i="4" s="1"/>
  <c r="HV2" i="4" l="1"/>
  <c r="HT2" i="4"/>
  <c r="HU2" i="4" s="1"/>
  <c r="HE2" i="4"/>
  <c r="HC2" i="4"/>
  <c r="HD2" i="4" s="1"/>
  <c r="DW2" i="4" l="1"/>
  <c r="DX2" i="4" s="1"/>
  <c r="DU2" i="4"/>
  <c r="DV2" i="4" s="1"/>
  <c r="DR2" i="4"/>
  <c r="DS2" i="4" s="1"/>
  <c r="DT2" i="4" s="1"/>
  <c r="DP2" i="4"/>
  <c r="DQ2" i="4" s="1"/>
  <c r="DG2" i="4"/>
  <c r="DH2" i="4" s="1"/>
  <c r="DE2" i="4"/>
  <c r="DF2" i="4" s="1"/>
  <c r="DB2" i="4"/>
  <c r="DC2" i="4" s="1"/>
  <c r="DD2" i="4" s="1"/>
  <c r="CZ2" i="4"/>
  <c r="DA2" i="4" s="1"/>
  <c r="DO2" i="4"/>
  <c r="CY2" i="4"/>
  <c r="CK2" i="4"/>
  <c r="BW2" i="4"/>
  <c r="BI2" i="4"/>
  <c r="EJ2" i="4"/>
  <c r="EI2" i="4"/>
  <c r="EH2" i="4"/>
  <c r="EG2" i="4"/>
  <c r="HN2" i="4"/>
  <c r="HM2" i="4"/>
  <c r="HL2" i="4"/>
  <c r="HW2" i="4" s="1"/>
  <c r="HK2" i="4"/>
  <c r="AY2" i="4"/>
  <c r="AX2" i="4"/>
  <c r="AD2" i="4"/>
  <c r="HX2" i="4" l="1"/>
  <c r="HZ2" i="4" s="1"/>
  <c r="HY2" i="4"/>
  <c r="IA2" i="4" s="1"/>
  <c r="DJ2" i="4"/>
  <c r="DI2" i="4"/>
  <c r="DZ2" i="4"/>
  <c r="EB2" i="4" s="1"/>
  <c r="DY2" i="4"/>
  <c r="EA2" i="4" s="1"/>
  <c r="AN2" i="4"/>
  <c r="B12" i="9" l="1"/>
  <c r="B11" i="9"/>
  <c r="B10" i="9"/>
  <c r="B9" i="9"/>
  <c r="B8" i="9"/>
  <c r="B7" i="9"/>
  <c r="B6" i="9"/>
  <c r="B5" i="9"/>
  <c r="B4" i="9"/>
  <c r="EZ2" i="4"/>
  <c r="FF2" i="4" s="1"/>
  <c r="EW2" i="4"/>
  <c r="ET10" i="4" s="1"/>
  <c r="FE2" i="4" s="1"/>
  <c r="GW2" i="4"/>
  <c r="GV2" i="4"/>
  <c r="GU2" i="4"/>
  <c r="HF2" i="4" s="1"/>
  <c r="GT2" i="4"/>
  <c r="GS2" i="4"/>
  <c r="GR2" i="4"/>
  <c r="GG2" i="4"/>
  <c r="GF2" i="4"/>
  <c r="GE2" i="4"/>
  <c r="GD2" i="4"/>
  <c r="GC2" i="4"/>
  <c r="EY2" i="4"/>
  <c r="GM2" i="4"/>
  <c r="GL2" i="4"/>
  <c r="GK2" i="4"/>
  <c r="GJ2" i="4"/>
  <c r="GI2" i="4"/>
  <c r="M2" i="4"/>
  <c r="L2" i="4"/>
  <c r="K2" i="4"/>
  <c r="J2" i="4"/>
  <c r="H2" i="4"/>
  <c r="G2" i="4"/>
  <c r="F2" i="4"/>
  <c r="P2" i="4"/>
  <c r="O2" i="4"/>
  <c r="FB2" i="4"/>
  <c r="FA2" i="4"/>
  <c r="FJ2" i="4" s="1"/>
  <c r="BG2" i="4"/>
  <c r="BH2" i="4" s="1"/>
  <c r="Q2" i="4"/>
  <c r="CS2" i="4"/>
  <c r="CT2" i="4" s="1"/>
  <c r="CE2" i="4"/>
  <c r="CF2" i="4" s="1"/>
  <c r="CQ2" i="4"/>
  <c r="CR2" i="4" s="1"/>
  <c r="CN2" i="4"/>
  <c r="CO2" i="4" s="1"/>
  <c r="CP2" i="4" s="1"/>
  <c r="CL2" i="4"/>
  <c r="CM2" i="4" s="1"/>
  <c r="CC2" i="4"/>
  <c r="CD2" i="4" s="1"/>
  <c r="BZ2" i="4"/>
  <c r="CA2" i="4" s="1"/>
  <c r="CB2" i="4" s="1"/>
  <c r="BX2" i="4"/>
  <c r="BY2" i="4" s="1"/>
  <c r="AG2" i="4"/>
  <c r="AF2" i="4"/>
  <c r="BQ2" i="4"/>
  <c r="BR2" i="4" s="1"/>
  <c r="Q8" i="5"/>
  <c r="Q7" i="5"/>
  <c r="U5" i="5" s="1"/>
  <c r="Q6" i="5"/>
  <c r="T5" i="5" s="1"/>
  <c r="Q5" i="5"/>
  <c r="V5" i="5" s="1"/>
  <c r="B3" i="5"/>
  <c r="B4" i="5"/>
  <c r="B2" i="5"/>
  <c r="Z2" i="4"/>
  <c r="AE2" i="4"/>
  <c r="AH2" i="4" s="1"/>
  <c r="AO2" i="4"/>
  <c r="E2" i="4"/>
  <c r="ER2" i="4"/>
  <c r="EQ2" i="4"/>
  <c r="EP2" i="4"/>
  <c r="EO2" i="4"/>
  <c r="FM2" i="4"/>
  <c r="FL2" i="4"/>
  <c r="FK2" i="4"/>
  <c r="EX2" i="4"/>
  <c r="EV2" i="4"/>
  <c r="EU2" i="4"/>
  <c r="ET2" i="4"/>
  <c r="ES2" i="4"/>
  <c r="FS2" i="4"/>
  <c r="FR2" i="4"/>
  <c r="FQ2" i="4"/>
  <c r="FP2" i="4"/>
  <c r="FO2" i="4"/>
  <c r="FN2" i="4"/>
  <c r="GB2" i="4"/>
  <c r="GA2" i="4"/>
  <c r="FZ2" i="4"/>
  <c r="FY2" i="4"/>
  <c r="FX2" i="4"/>
  <c r="FW2" i="4"/>
  <c r="FV2" i="4"/>
  <c r="FU2" i="4"/>
  <c r="FT2" i="4"/>
  <c r="BB2" i="4"/>
  <c r="BO2" i="4"/>
  <c r="BP2" i="4" s="1"/>
  <c r="BL2" i="4"/>
  <c r="BM2" i="4" s="1"/>
  <c r="BN2" i="4" s="1"/>
  <c r="BJ2" i="4"/>
  <c r="BK2" i="4" s="1"/>
  <c r="BA2" i="4"/>
  <c r="BC2" i="4"/>
  <c r="BD2" i="4"/>
  <c r="BE2" i="4"/>
  <c r="BF2" i="4" s="1"/>
  <c r="AP2" i="4"/>
  <c r="AQ2" i="4" s="1"/>
  <c r="AM2" i="4"/>
  <c r="AB2" i="4"/>
  <c r="AA2" i="4"/>
  <c r="AI2" i="4"/>
  <c r="AZ2" i="4" s="1"/>
  <c r="V9" i="5"/>
  <c r="Q4" i="5"/>
  <c r="AJ2" i="4"/>
  <c r="T9" i="5"/>
  <c r="AK2" i="4"/>
  <c r="U9" i="5"/>
  <c r="AC2" i="4"/>
  <c r="Y2" i="4"/>
  <c r="X2" i="4"/>
  <c r="V2" i="4"/>
  <c r="W2" i="4" s="1"/>
  <c r="N2" i="4"/>
  <c r="I20" i="5" l="1"/>
  <c r="I41" i="5"/>
  <c r="Q9" i="5"/>
  <c r="Q30" i="5"/>
  <c r="Q33" i="5" s="1"/>
  <c r="M38" i="5"/>
  <c r="Q38" i="5"/>
  <c r="T29" i="5" s="1"/>
  <c r="I19" i="5"/>
  <c r="B7" i="5"/>
  <c r="G38" i="5" s="1"/>
  <c r="I40" i="5"/>
  <c r="B8" i="5"/>
  <c r="I39" i="5" s="1"/>
  <c r="HG2" i="4"/>
  <c r="HI2" i="4" s="1"/>
  <c r="HH2" i="4"/>
  <c r="HJ2" i="4" s="1"/>
  <c r="DK2" i="4"/>
  <c r="DL2" i="4"/>
  <c r="FG2" i="4"/>
  <c r="FD2" i="4"/>
  <c r="BS2" i="4"/>
  <c r="BU2" i="4" s="1"/>
  <c r="BT2" i="4"/>
  <c r="BV2" i="4" s="1"/>
  <c r="CG2" i="4"/>
  <c r="CI2" i="4" s="1"/>
  <c r="CH2" i="4"/>
  <c r="CJ2" i="4" s="1"/>
  <c r="CV2" i="4"/>
  <c r="CX2" i="4" s="1"/>
  <c r="CU2" i="4"/>
  <c r="CW2" i="4" s="1"/>
  <c r="B6" i="5"/>
  <c r="Q12" i="5"/>
  <c r="AL2" i="4"/>
  <c r="B5" i="5"/>
  <c r="B9" i="5" s="1"/>
  <c r="Q37" i="5" s="1"/>
  <c r="U29" i="5" s="1"/>
  <c r="V29" i="5" l="1"/>
  <c r="I18" i="5"/>
  <c r="Q34" i="5"/>
  <c r="G17" i="5"/>
  <c r="Q31" i="5"/>
  <c r="Q13" i="5"/>
  <c r="Q14" i="5" s="1"/>
  <c r="FH2" i="4"/>
  <c r="FI2" i="4" s="1"/>
  <c r="Q10" i="5"/>
  <c r="U6" i="5" s="1"/>
  <c r="Q32" i="5" l="1"/>
  <c r="T27" i="5" s="1"/>
  <c r="U27" i="5"/>
  <c r="Q35" i="5"/>
  <c r="T28" i="5" s="1"/>
  <c r="U28" i="5"/>
  <c r="R2" i="4"/>
  <c r="Q11" i="5"/>
  <c r="T2" i="4"/>
  <c r="U7" i="5"/>
  <c r="U8" i="5" s="1"/>
  <c r="AW2" i="4" s="1"/>
  <c r="T7" i="5"/>
  <c r="U2" i="4"/>
  <c r="AS2" i="4"/>
  <c r="V27" i="5" l="1"/>
  <c r="S2" i="4"/>
  <c r="T6" i="5"/>
  <c r="V6" i="5" s="1"/>
  <c r="T30" i="5"/>
  <c r="V28" i="5"/>
  <c r="U30" i="5"/>
  <c r="V7" i="5"/>
  <c r="AU2" i="4"/>
  <c r="AT2" i="4"/>
  <c r="AR2" i="4" l="1"/>
  <c r="V30" i="5"/>
  <c r="V8" i="5"/>
  <c r="T8" i="5"/>
  <c r="AV2" i="4" s="1"/>
</calcChain>
</file>

<file path=xl/sharedStrings.xml><?xml version="1.0" encoding="utf-8"?>
<sst xmlns="http://schemas.openxmlformats.org/spreadsheetml/2006/main" count="734" uniqueCount="642">
  <si>
    <t>MAUPAT Enginyeria</t>
  </si>
  <si>
    <t>Marca Vehicle</t>
  </si>
  <si>
    <t>Tipus</t>
  </si>
  <si>
    <t>Variant</t>
  </si>
  <si>
    <t>Matricula</t>
  </si>
  <si>
    <t>Data primera matriculació</t>
  </si>
  <si>
    <t>Instal·lació bateries auxiliars?</t>
  </si>
  <si>
    <t>Nevera?</t>
  </si>
  <si>
    <t>Inversor?</t>
  </si>
  <si>
    <t>Calefacció?</t>
  </si>
  <si>
    <t>Fer si us plau breu esquema dels mobles i anomenar M1, M2.. Esmentar dimensions, forma (en forma de L, o rectangle…) a on estan situats si a sota o com altells, especificar si son encimera… Podeu trobar exemple a la següent pestanya.</t>
  </si>
  <si>
    <t>D.1</t>
  </si>
  <si>
    <t>D.2</t>
  </si>
  <si>
    <t>D.3</t>
  </si>
  <si>
    <t>E</t>
  </si>
  <si>
    <t>A</t>
  </si>
  <si>
    <t>I</t>
  </si>
  <si>
    <t xml:space="preserve">D A D E S   P E R S O N A L S </t>
  </si>
  <si>
    <t>Nom i Cognoms</t>
  </si>
  <si>
    <t>DNI</t>
  </si>
  <si>
    <t>Telèfon</t>
  </si>
  <si>
    <t>Direcció</t>
  </si>
  <si>
    <t>C.P.</t>
  </si>
  <si>
    <t>Localitat</t>
  </si>
  <si>
    <t>Provincia</t>
  </si>
  <si>
    <t>Email</t>
  </si>
  <si>
    <t>Permis de circulació</t>
  </si>
  <si>
    <t>Fitxa tècnica per les dues cares</t>
  </si>
  <si>
    <t>Certificat del taller (aquest el podem generar nosaltres)</t>
  </si>
  <si>
    <t>Fotografia DNI</t>
  </si>
  <si>
    <t>Camp</t>
  </si>
  <si>
    <t>Comentaris</t>
  </si>
  <si>
    <t>Omplir aquí</t>
  </si>
  <si>
    <t>Tabler contraxapat? Amb vinil? Etc</t>
  </si>
  <si>
    <t>Aïllant termic? Als laterals també? Làmines de fusta?</t>
  </si>
  <si>
    <t>Fotos en detall de la resta de modificacions realitzades</t>
  </si>
  <si>
    <t>Marca?</t>
  </si>
  <si>
    <t>Model?</t>
  </si>
  <si>
    <t>Dimensions?</t>
  </si>
  <si>
    <t>Quantes?</t>
  </si>
  <si>
    <t>Quants Ah?</t>
  </si>
  <si>
    <t>Model Regulador?</t>
  </si>
  <si>
    <t>Moble on s'ubica el regulador?</t>
  </si>
  <si>
    <t>Marcatge CE?</t>
  </si>
  <si>
    <t>Quants interruptors?</t>
  </si>
  <si>
    <t>Voltímetre?</t>
  </si>
  <si>
    <t>Funciona a 12V? En cas que no especificar com funciona.</t>
  </si>
  <si>
    <t>Potencia (W)?</t>
  </si>
  <si>
    <t>Contrassenya homologació</t>
  </si>
  <si>
    <t>A quin moble va situada?</t>
  </si>
  <si>
    <t>A quin moble va situat?</t>
  </si>
  <si>
    <t>Moble on va situada?</t>
  </si>
  <si>
    <t>Moble 1: Nombre de cargols del terra pel qual s'aguanta</t>
  </si>
  <si>
    <t>Repetir mateixa estructura per tots els mobles</t>
  </si>
  <si>
    <t>Adjuntar</t>
  </si>
  <si>
    <t>D O C U M E N T A C I Ó     N E C E S S A R I A - A adjuntar amb aquest qüestionari</t>
  </si>
  <si>
    <t xml:space="preserve">Instal·lació claraboies? </t>
  </si>
  <si>
    <t>Claraboia 1: Marca?</t>
  </si>
  <si>
    <t>Claraboia 1: Model?</t>
  </si>
  <si>
    <t>Claraboia 1: Contrassenya Homologació</t>
  </si>
  <si>
    <t xml:space="preserve">Instal·lació finestres? </t>
  </si>
  <si>
    <t>Finestra 1: Marca?</t>
  </si>
  <si>
    <t>Denom Comercial</t>
  </si>
  <si>
    <t>Num Homolog</t>
  </si>
  <si>
    <t>M1: Pes</t>
  </si>
  <si>
    <t>F:  Model?</t>
  </si>
  <si>
    <t>F:  Dimensions?</t>
  </si>
  <si>
    <t>F:  Contr. Homolog</t>
  </si>
  <si>
    <t>C: Marca?2</t>
  </si>
  <si>
    <t>C:  Model?3</t>
  </si>
  <si>
    <t>C:  Dimensions?4</t>
  </si>
  <si>
    <t>C:  Contr. Homolog5</t>
  </si>
  <si>
    <t xml:space="preserve">Bat aux? </t>
  </si>
  <si>
    <t># Bat. Aux</t>
  </si>
  <si>
    <t>Ah?</t>
  </si>
  <si>
    <t>Placa Solar?</t>
  </si>
  <si>
    <t>PS Marca?</t>
  </si>
  <si>
    <t>PS Model?</t>
  </si>
  <si>
    <t>PS Potencia?</t>
  </si>
  <si>
    <t>PS Dimensions?</t>
  </si>
  <si>
    <t xml:space="preserve"> 12V? </t>
  </si>
  <si>
    <t># interruptors?</t>
  </si>
  <si>
    <t>Preses corrent?</t>
  </si>
  <si>
    <t># USB?</t>
  </si>
  <si>
    <t>Nev a 12v?</t>
  </si>
  <si>
    <t>Nev. Marca?</t>
  </si>
  <si>
    <t>Nev. Model?</t>
  </si>
  <si>
    <t>Nev. Pot (W)?</t>
  </si>
  <si>
    <t>Nev. Dim?</t>
  </si>
  <si>
    <t>Nev Contr. Homolog.</t>
  </si>
  <si>
    <t>Nev a quin M?</t>
  </si>
  <si>
    <t>Nev Marcatge CE?</t>
  </si>
  <si>
    <t>Inv Marca?</t>
  </si>
  <si>
    <t>Inv Model?</t>
  </si>
  <si>
    <t>Inv Pot (W)?</t>
  </si>
  <si>
    <t>Inv  Marcatge CE?</t>
  </si>
  <si>
    <t>Cal  Marca?</t>
  </si>
  <si>
    <t>Cal   Model?</t>
  </si>
  <si>
    <t>Cal Pot (W)?</t>
  </si>
  <si>
    <t>Cal Contr.homolog</t>
  </si>
  <si>
    <t>Cal a quin M?</t>
  </si>
  <si>
    <t>Num Bastidor</t>
  </si>
  <si>
    <t>Número homologació</t>
  </si>
  <si>
    <t>Número bastidor</t>
  </si>
  <si>
    <t>Denominació comercial</t>
  </si>
  <si>
    <t>K</t>
  </si>
  <si>
    <t>Matrícula</t>
  </si>
  <si>
    <t>Nom del fabricant</t>
  </si>
  <si>
    <t>Direcció del fabricant</t>
  </si>
  <si>
    <t>Codi A.1</t>
  </si>
  <si>
    <t>A.2</t>
  </si>
  <si>
    <t>Nom fabricant</t>
  </si>
  <si>
    <t>Dir Fabricant</t>
  </si>
  <si>
    <t>Pre: Tara</t>
  </si>
  <si>
    <t>Pre: MMA</t>
  </si>
  <si>
    <t>Número de places</t>
  </si>
  <si>
    <t>S.1</t>
  </si>
  <si>
    <t>Pre: Num places</t>
  </si>
  <si>
    <t>Data matriculacio</t>
  </si>
  <si>
    <t>Pre: Massa real</t>
  </si>
  <si>
    <t>Número de places post-reforma</t>
  </si>
  <si>
    <t xml:space="preserve">Quin tipus de revestiment se li ha fet en el sostre? </t>
  </si>
  <si>
    <t xml:space="preserve">Quin tipus de revestiment se li ha fet en el terra? </t>
  </si>
  <si>
    <t>Número de mobles</t>
  </si>
  <si>
    <t>Moble 1: Estimació del pes</t>
  </si>
  <si>
    <t>Post: MMA</t>
  </si>
  <si>
    <t>F.4</t>
  </si>
  <si>
    <t>F.6</t>
  </si>
  <si>
    <t>Pre: Alçada</t>
  </si>
  <si>
    <t>Pre: Longitud</t>
  </si>
  <si>
    <t>Post: Alçada</t>
  </si>
  <si>
    <t>Post: Longitud</t>
  </si>
  <si>
    <t>Post: Num places</t>
  </si>
  <si>
    <t>Revest. Terra</t>
  </si>
  <si>
    <t>Revest. Sostre</t>
  </si>
  <si>
    <t>Num mobles</t>
  </si>
  <si>
    <t>M1: Num cargols</t>
  </si>
  <si>
    <t>F: Marca</t>
  </si>
  <si>
    <t>M2: Pes</t>
  </si>
  <si>
    <t>Moble 1: Alçada en mm</t>
  </si>
  <si>
    <t>Moble 1: Longitud en mm (direcció de l'eix longitudinal del vehicle)</t>
  </si>
  <si>
    <t>M1: Longitud</t>
  </si>
  <si>
    <t>M1: Tr</t>
  </si>
  <si>
    <t>Cargols: Diámetre nominal en mm</t>
  </si>
  <si>
    <t>Cargols Longitud en mm</t>
  </si>
  <si>
    <t>Cargols: diàmetre</t>
  </si>
  <si>
    <t>Cargols: longitud</t>
  </si>
  <si>
    <t>Cargols: tracció kg</t>
  </si>
  <si>
    <t>Cargols: tall kg</t>
  </si>
  <si>
    <t>Cargols: tracció kN</t>
  </si>
  <si>
    <t>Cargols: tall kN</t>
  </si>
  <si>
    <t>M1: Alçada</t>
  </si>
  <si>
    <t>M1: Q</t>
  </si>
  <si>
    <t>M1: Fi</t>
  </si>
  <si>
    <t>Cargols: DIN</t>
  </si>
  <si>
    <t>M1: Longitud / 2</t>
  </si>
  <si>
    <t>M1: Longitud - 30</t>
  </si>
  <si>
    <t>M1: Alçada / 2</t>
  </si>
  <si>
    <t>M1: Num cargols / 2</t>
  </si>
  <si>
    <t>M1: Coeficient seg. tall</t>
  </si>
  <si>
    <t>M1: Coeficient seg. tracció</t>
  </si>
  <si>
    <t>M1</t>
  </si>
  <si>
    <t>Si</t>
  </si>
  <si>
    <t>M2</t>
  </si>
  <si>
    <t xml:space="preserve">Mobles </t>
  </si>
  <si>
    <t>Pesos dimensions</t>
  </si>
  <si>
    <t>Mobles</t>
  </si>
  <si>
    <t>Bateria + placa solar + regulador + endolls</t>
  </si>
  <si>
    <t>Inversor</t>
  </si>
  <si>
    <t>Cale</t>
  </si>
  <si>
    <t>Nevera</t>
  </si>
  <si>
    <t>Bateria + placa solar + endolls</t>
  </si>
  <si>
    <t>Finestra + Claraboia</t>
  </si>
  <si>
    <t>Quantes preses de corrent en forma de metxero?</t>
  </si>
  <si>
    <t>Quants endolls USB dobles?</t>
  </si>
  <si>
    <t>Intal·lació electrica de 12V</t>
  </si>
  <si>
    <t>Instal·lació placa solar</t>
  </si>
  <si>
    <t>Dades cotxe + nova classif</t>
  </si>
  <si>
    <t>Nova classificació</t>
  </si>
  <si>
    <t>Classificació del vehicle</t>
  </si>
  <si>
    <t>CL</t>
  </si>
  <si>
    <t>Pre classif</t>
  </si>
  <si>
    <t>Post classif</t>
  </si>
  <si>
    <t>Post: Tara</t>
  </si>
  <si>
    <t>Post: Massa Real</t>
  </si>
  <si>
    <t>Dades vehicle pre reforma</t>
  </si>
  <si>
    <t>Post reforma dades vehicle</t>
  </si>
  <si>
    <t>Pesos + Dim vehicle pre reforma</t>
  </si>
  <si>
    <t>Longitud vehicle post-reforma (mm)</t>
  </si>
  <si>
    <t>Alçada vehicle post-reforma (mm)</t>
  </si>
  <si>
    <t>Longitud vehicle (mm) Pre Reforma</t>
  </si>
  <si>
    <t>Alçada vehicle (mm) Pre Reforma</t>
  </si>
  <si>
    <t>Tara del vehicle (Kg) Pre Reforma</t>
  </si>
  <si>
    <t>MOM (Kg) Pre Reforma</t>
  </si>
  <si>
    <t xml:space="preserve">Masa real tras la reforma: </t>
  </si>
  <si>
    <t>REFORMES</t>
  </si>
  <si>
    <t>Reformes</t>
  </si>
  <si>
    <t>Ref 15</t>
  </si>
  <si>
    <t>Desmontajes previstos</t>
  </si>
  <si>
    <t xml:space="preserve">Desinstalación de los asientos traseros, sus anclajes y cinturosnes, sin afectar a la estructura del vehículo. </t>
  </si>
  <si>
    <t xml:space="preserve">Se mantienen los anclajes originales de la mampara de separación de carga. </t>
  </si>
  <si>
    <t>Pre: MMA eix 1</t>
  </si>
  <si>
    <t>Pre: MMA eix 2</t>
  </si>
  <si>
    <t>MMA</t>
  </si>
  <si>
    <t>F.1 Massa màxima en carrega admissible</t>
  </si>
  <si>
    <t>F.1.1 Massa màxima en carga admissible per 1r Eix</t>
  </si>
  <si>
    <t>MMA 1r eix Pre reforma</t>
  </si>
  <si>
    <t>MMA 2n eix Pre reforma</t>
  </si>
  <si>
    <t>MMA 1r eix Post reforma</t>
  </si>
  <si>
    <t>MMA 2n eix Post reforma</t>
  </si>
  <si>
    <t>MMA Post reforma</t>
  </si>
  <si>
    <t>normalment = MMTA</t>
  </si>
  <si>
    <t>Post: MMA 1r eix</t>
  </si>
  <si>
    <t>Post MMA 2n eix</t>
  </si>
  <si>
    <t xml:space="preserve">Pes total ocupants </t>
  </si>
  <si>
    <t>Post tara 1r eix</t>
  </si>
  <si>
    <t>Post tara 2n eix</t>
  </si>
  <si>
    <t>Longitud vehicle total</t>
  </si>
  <si>
    <t>Distancia entre rodes</t>
  </si>
  <si>
    <t>Distancia entre eixos</t>
  </si>
  <si>
    <t>M.1</t>
  </si>
  <si>
    <t>Voladis posterior</t>
  </si>
  <si>
    <t xml:space="preserve">F.8 </t>
  </si>
  <si>
    <t>Voladis frontal</t>
  </si>
  <si>
    <t xml:space="preserve">A </t>
  </si>
  <si>
    <t>B</t>
  </si>
  <si>
    <t>C</t>
  </si>
  <si>
    <t>D</t>
  </si>
  <si>
    <t>Dist 1r eix final</t>
  </si>
  <si>
    <t>Dist 1r eix P1</t>
  </si>
  <si>
    <t>Dist 1r eix P2</t>
  </si>
  <si>
    <t>CAS SENSE CARREGA REMOLC</t>
  </si>
  <si>
    <t>Concepto</t>
  </si>
  <si>
    <t>Tara en vacío (con depósito combustible lleno)</t>
  </si>
  <si>
    <t>Eje 1 (Kg)</t>
  </si>
  <si>
    <t>Eje 2 (Kg)</t>
  </si>
  <si>
    <t>Total (Kg)</t>
  </si>
  <si>
    <t>Ocupantes delanteros (P1)</t>
  </si>
  <si>
    <t>Carga útil (P2)</t>
  </si>
  <si>
    <t xml:space="preserve">Peso ocupantes P1 </t>
  </si>
  <si>
    <t>Tara total PostR</t>
  </si>
  <si>
    <t>Tara 1r eix post reforma (Kg)</t>
  </si>
  <si>
    <t>Tara 2n eix post reforma (Kg)</t>
  </si>
  <si>
    <t>MMTA</t>
  </si>
  <si>
    <t>PESO TOTAL</t>
  </si>
  <si>
    <t>Dist entre ejes</t>
  </si>
  <si>
    <t>Dist 1r eje a P1</t>
  </si>
  <si>
    <t>Dist P1 a 2n eje</t>
  </si>
  <si>
    <t>Carga útil P2</t>
  </si>
  <si>
    <t>Dist 1r eje a P2</t>
  </si>
  <si>
    <t>Dist P2 a 2n eje</t>
  </si>
  <si>
    <t>Tara 1r eje PR</t>
  </si>
  <si>
    <t>Tara 2n eje PR</t>
  </si>
  <si>
    <t>Kg</t>
  </si>
  <si>
    <t>Moble 2: Estimació del pes</t>
  </si>
  <si>
    <t>Moble 2: Alçada en mm</t>
  </si>
  <si>
    <t>Moble 2: Longitud en mm (direcció de l'eix longitudinal del vehicle)</t>
  </si>
  <si>
    <t>Moble 2: Nombre de cargols del terra pel qual s'aguanta</t>
  </si>
  <si>
    <t>Moble 3: Estimació del pes</t>
  </si>
  <si>
    <t>Moble 3: Alçada en mm</t>
  </si>
  <si>
    <t>Moble 3: Longitud en mm (direcció de l'eix longitudinal del vehicle)</t>
  </si>
  <si>
    <t>Moble 3: Nombre de cargols del terra pel qual s'aguanta</t>
  </si>
  <si>
    <t>M2: Tr</t>
  </si>
  <si>
    <t>M2: Q</t>
  </si>
  <si>
    <t>M2: Fi</t>
  </si>
  <si>
    <t>M2: Coeficient seg. tracció</t>
  </si>
  <si>
    <t>M3</t>
  </si>
  <si>
    <t>M3: Pes</t>
  </si>
  <si>
    <t>M3: Tr</t>
  </si>
  <si>
    <t>M3: Q</t>
  </si>
  <si>
    <t>M3: Fi</t>
  </si>
  <si>
    <t>M3: Coeficient seg. tracció</t>
  </si>
  <si>
    <t>Pes? (Kg)</t>
  </si>
  <si>
    <t>PS Superf frontal (m2)</t>
  </si>
  <si>
    <t>Densitat aire</t>
  </si>
  <si>
    <t>kg/m3</t>
  </si>
  <si>
    <t>m/s</t>
  </si>
  <si>
    <t>Tr</t>
  </si>
  <si>
    <t>M2: Num cargols</t>
  </si>
  <si>
    <t>M2: Alçada</t>
  </si>
  <si>
    <t>M2: Alçada / 2</t>
  </si>
  <si>
    <t>M2: Longitud</t>
  </si>
  <si>
    <t>M2: Longitud / 2</t>
  </si>
  <si>
    <t>M2: Longitud - 30</t>
  </si>
  <si>
    <t>M2: Num cargols / 2</t>
  </si>
  <si>
    <t>M2: Coeficient seg. tall</t>
  </si>
  <si>
    <t>M3: Alçada</t>
  </si>
  <si>
    <t>M3: Alçada / 2</t>
  </si>
  <si>
    <t>M3: Longitud</t>
  </si>
  <si>
    <t>M3: Longitud / 2</t>
  </si>
  <si>
    <t>M3: Longitud - 30</t>
  </si>
  <si>
    <t>M3: Num cargols</t>
  </si>
  <si>
    <t>M3: Num cargols / 2</t>
  </si>
  <si>
    <t>M3: Coeficient seg. tall</t>
  </si>
  <si>
    <t>Post: carga util</t>
  </si>
  <si>
    <t>Distancia eixos</t>
  </si>
  <si>
    <t>Distancia 1r eix P1</t>
  </si>
  <si>
    <t>Distancia 2n eix P1</t>
  </si>
  <si>
    <t>Distancia 1r eix P2</t>
  </si>
  <si>
    <t>Distancia 2n eix P2</t>
  </si>
  <si>
    <t>P1 eix 2</t>
  </si>
  <si>
    <t>P1 eix 1</t>
  </si>
  <si>
    <t>P2 eix 1</t>
  </si>
  <si>
    <t>P2 eix 2</t>
  </si>
  <si>
    <t>Ptotal eix 1</t>
  </si>
  <si>
    <t>Ptotal eix 2</t>
  </si>
  <si>
    <t>PS Subjecció</t>
  </si>
  <si>
    <t>1,8</t>
  </si>
  <si>
    <t>PS Resistencia a  tracción N/mm2</t>
  </si>
  <si>
    <t>PS Calc Ffrenat</t>
  </si>
  <si>
    <t>PS Calc Faerod</t>
  </si>
  <si>
    <t>PS Calc Fcentrif</t>
  </si>
  <si>
    <t>PS Superf. Base (mm2)</t>
  </si>
  <si>
    <t>gravetat</t>
  </si>
  <si>
    <t>Cd coef de arrastre</t>
  </si>
  <si>
    <t>0,7</t>
  </si>
  <si>
    <t>m/s2</t>
  </si>
  <si>
    <t>Area frontal placa</t>
  </si>
  <si>
    <t>Velocitat max vehicle</t>
  </si>
  <si>
    <t>Vel max pas per curva</t>
  </si>
  <si>
    <t>Radi de curvatura</t>
  </si>
  <si>
    <t>m</t>
  </si>
  <si>
    <t>PS Calc Ftotal</t>
  </si>
  <si>
    <t>PS Calc PES N</t>
  </si>
  <si>
    <t>PS Pes Kg</t>
  </si>
  <si>
    <t>Ftotal*Factor seguret</t>
  </si>
  <si>
    <t xml:space="preserve">PS Calc resistencia traccio total </t>
  </si>
  <si>
    <t xml:space="preserve">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</si>
  <si>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</si>
  <si>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F1.1 Massa màxima en carga admissible per 2n Eix</t>
  </si>
  <si>
    <t>Marca</t>
  </si>
  <si>
    <t>Model</t>
  </si>
  <si>
    <t xml:space="preserve">Com està anclada? </t>
  </si>
  <si>
    <t>En cas que estigui enganxada especificar marca enganxament</t>
  </si>
  <si>
    <t>Regulador placa solar</t>
  </si>
  <si>
    <t>CE?</t>
  </si>
  <si>
    <t>A on esta ubicada?</t>
  </si>
  <si>
    <t>Tara = MOM  - 75Kg  (Tara pes vehicle sense conductor i diposits plens)</t>
  </si>
  <si>
    <r>
      <t xml:space="preserve">G </t>
    </r>
    <r>
      <rPr>
        <i/>
        <sz val="11"/>
        <color theme="1"/>
        <rFont val="Calibri"/>
        <family val="2"/>
        <scheme val="minor"/>
      </rPr>
      <t>MOM Massa en Orden de Marcha</t>
    </r>
  </si>
  <si>
    <t xml:space="preserve"> </t>
  </si>
  <si>
    <t>BA ubicacio?</t>
  </si>
  <si>
    <t>PS ubicación</t>
  </si>
  <si>
    <t>PS Reg Model</t>
  </si>
  <si>
    <t xml:space="preserve">PS Reg ubicación </t>
  </si>
  <si>
    <t>PS Reg CE</t>
  </si>
  <si>
    <t>Inv ubicación</t>
  </si>
  <si>
    <t>Marca Bomba?</t>
  </si>
  <si>
    <t>Model Bomba?</t>
  </si>
  <si>
    <t>Instal·lació agua</t>
  </si>
  <si>
    <t>Aigua</t>
  </si>
  <si>
    <t>Aig Bomb Marca</t>
  </si>
  <si>
    <t>Aig Bomb model</t>
  </si>
  <si>
    <t>Plantilla solicitud informe de conformidad</t>
  </si>
  <si>
    <t>DATOS VEHÍCULO</t>
  </si>
  <si>
    <t>MARCA</t>
  </si>
  <si>
    <t>TIPO</t>
  </si>
  <si>
    <t>VARIANTE</t>
  </si>
  <si>
    <t>DENOMINACIÓN COMERCIAL</t>
  </si>
  <si>
    <t>BASTIDOR</t>
  </si>
  <si>
    <t>MATRICULA</t>
  </si>
  <si>
    <t>CONTRASEÑA HOMOLOGACIÓN</t>
  </si>
  <si>
    <t>FECHA 1ª MATRICULACIÓN</t>
  </si>
  <si>
    <t>CATEGORÍA</t>
  </si>
  <si>
    <t>En caso de vehículos todo terreno, no incluir la "G"</t>
  </si>
  <si>
    <t>CÓDIGOS DE REFORMA</t>
  </si>
  <si>
    <t>Rellenar los códigos separados por un coma ",". Por ejemplo: 1.2, 3.5, 8.1</t>
  </si>
  <si>
    <t>REFERENCIA PROYECTO TÉCNICO</t>
  </si>
  <si>
    <t>Solo rellenar cuando se aporte PT</t>
  </si>
  <si>
    <t>VERSIÓN/REVISIÓN PT</t>
  </si>
  <si>
    <t xml:space="preserve">Instrucciones: </t>
  </si>
  <si>
    <t xml:space="preserve">.- Datos a rellenar y subir a la plataforma para nuevas solicitudes.
.- El archivo no está protegido para adaptaciones/integración a cualquier plantilla, pero se debe tener en cuenta que: 
    .- Solo rellenar las celdas con relleno color gris.
    .- No añadir/suprimir filas o columnas.
    .- Se pueden añadir hojas al archivo o insertar la hoja en otro archivo Excel, pero se debe mantener siempre el nombre de la hoja "Solicitud Autolab" (el programa solamente trasladará los datos de esta hoja).
.- En caso de que algun campo de los datos del vehículo no conste en FT, rellenar con 3 guiones (no dejar la celda vacía).
.- Una vez rellenado, guardar el archivo y subirlo a la plataforma y comprobar que todos los datos se han rellenado correctamente. </t>
  </si>
  <si>
    <r>
      <rPr>
        <sz val="15"/>
        <color theme="6" tint="-0.249977111117893"/>
        <rFont val="Audiowide"/>
      </rPr>
      <t xml:space="preserve">D A D E S    D E L    V E H I C L E  -  </t>
    </r>
    <r>
      <rPr>
        <b/>
        <sz val="15"/>
        <color theme="6" tint="-0.249977111117893"/>
        <rFont val="Audiowide"/>
      </rPr>
      <t>P R E    R E F O R M A</t>
    </r>
    <r>
      <rPr>
        <sz val="15"/>
        <color theme="6" tint="-0.249977111117893"/>
        <rFont val="Audiowide"/>
      </rPr>
      <t xml:space="preserve">  - </t>
    </r>
    <r>
      <rPr>
        <sz val="12"/>
        <color theme="6" tint="-0.249977111117893"/>
        <rFont val="Audiowide"/>
      </rPr>
      <t>Aquestes dades les podeu trobar als documents del vehicle</t>
    </r>
  </si>
  <si>
    <t xml:space="preserve">Cargols: Resistència tracció en kN </t>
  </si>
  <si>
    <t xml:space="preserve">Cargols: Resistència tall en kN </t>
  </si>
  <si>
    <t>Categoria del vehicle (M1, N1…)</t>
  </si>
  <si>
    <t>J</t>
  </si>
  <si>
    <t>format pdf i horitzontal on es llegeixin bé les dades</t>
  </si>
  <si>
    <t>Fotografies</t>
  </si>
  <si>
    <t>Post reforma: Fotos de latera, frontal i del darrera del conjunt (sense tallar el vehicle)</t>
  </si>
  <si>
    <t>Post reforma: Fotos de les òptiques substituïdes amb la contrassenya d'homologació llegible (finestres, llums, retrovisors, etc)</t>
  </si>
  <si>
    <t>Pre reforma: Foto general de fora i de dins</t>
  </si>
  <si>
    <t>Pes sense persona amb dipòsits plens (gasolina i aigua), pesar en una balança pública o de ITV anotant el lloc i guardant el tiquet</t>
  </si>
  <si>
    <r>
      <t xml:space="preserve">Tara vehicle post reforma (Kg) </t>
    </r>
    <r>
      <rPr>
        <b/>
        <sz val="11"/>
        <color theme="1"/>
        <rFont val="Calibri"/>
        <family val="2"/>
        <scheme val="minor"/>
      </rPr>
      <t>MOLT IMPORTANT</t>
    </r>
  </si>
  <si>
    <t>Aportar si us plau breu esquema electric, especificant instruments, fusibles, seccio cable…  podeu trobar exemple a la següent pestanya</t>
  </si>
  <si>
    <t xml:space="preserve">Instal·lació toldo? </t>
  </si>
  <si>
    <t>Dins de quin moble esta situada?</t>
  </si>
  <si>
    <t>Moble 4: Estimació del pes</t>
  </si>
  <si>
    <t>Moble 4: Alçada en mm</t>
  </si>
  <si>
    <t>Moble 4: Longitud en mm (direcció de l'eix longitudinal del vehicle)</t>
  </si>
  <si>
    <t>Moble 4: Nombre de cargols del terra pel qual s'aguanta</t>
  </si>
  <si>
    <t>Finestra 1: Model?</t>
  </si>
  <si>
    <t>Finestra 1: Dimensions?</t>
  </si>
  <si>
    <t>Finestra 1: Contrassenya Homologació</t>
  </si>
  <si>
    <t>Finestra 2: Marca?</t>
  </si>
  <si>
    <t>Finestra 2: Model?</t>
  </si>
  <si>
    <t>Finestra 2: Dimensions?</t>
  </si>
  <si>
    <t>Finestra 2: Contrassenya Homologació</t>
  </si>
  <si>
    <t>Finestra 1: Ubicació</t>
  </si>
  <si>
    <t>Finestra 2: Ubicació</t>
  </si>
  <si>
    <t>Finestra 3: Marca?</t>
  </si>
  <si>
    <t>Finestra 3: Model?</t>
  </si>
  <si>
    <t>Finestra 3: Dimensions?</t>
  </si>
  <si>
    <t>Finestra 3: Contrassenya Homologació</t>
  </si>
  <si>
    <t>Finestra 3: Ubicació</t>
  </si>
  <si>
    <t>Toldo 1: Marca?</t>
  </si>
  <si>
    <t>Toldo 1: Model?</t>
  </si>
  <si>
    <t>Toldo 1: Dimensions?</t>
  </si>
  <si>
    <t>Moble 5: Estimació del pes</t>
  </si>
  <si>
    <t>Moble 5: Alçada en mm</t>
  </si>
  <si>
    <t>Moble 5: Longitud en mm (direcció de l'eix longitudinal del vehicle)</t>
  </si>
  <si>
    <t>Moble 5: Nombre de cargols del terra pel qual s'aguanta</t>
  </si>
  <si>
    <t>M12</t>
  </si>
  <si>
    <t>Cambio del criterio de utilización del vehículo, pasando a furgón vivienda. Nueva clasificación: 2448</t>
  </si>
  <si>
    <t>M5: Cargols</t>
  </si>
  <si>
    <t>Potencia? (w)</t>
  </si>
  <si>
    <t>Acondicionamiento interior mediante la transformación en furgón vivenda</t>
  </si>
  <si>
    <t>Ref 16</t>
  </si>
  <si>
    <t>2448 - Furgón vivienda, turismo con accesorios, autocaravana…</t>
  </si>
  <si>
    <t>Especificar el que ha augmentat, (gruix placa solar).</t>
  </si>
  <si>
    <t>Augment d'alçada (mm)</t>
  </si>
  <si>
    <t>Augment Alçada</t>
  </si>
  <si>
    <r>
      <rPr>
        <sz val="15"/>
        <color theme="6" tint="-0.249977111117893"/>
        <rFont val="Audiowide"/>
      </rPr>
      <t xml:space="preserve">D A D E S    D E L    V E H I C L E   -  </t>
    </r>
    <r>
      <rPr>
        <b/>
        <sz val="15"/>
        <color theme="6" tint="-0.249977111117893"/>
        <rFont val="Audiowide"/>
      </rPr>
      <t xml:space="preserve"> P O S T    R E F O R M A </t>
    </r>
  </si>
  <si>
    <t xml:space="preserve">R E F O R M E S   D E L    V E H I C L E   </t>
  </si>
  <si>
    <t>Voladís posterior (mm)</t>
  </si>
  <si>
    <t>Especificar mueble en el que se encuentra (M1, M2..), encima paso de rueda</t>
  </si>
  <si>
    <t>Especificar mueble en el que se encuentra (M1, M2..) o en los bajos</t>
  </si>
  <si>
    <t>Omplenar en castellar si us plau</t>
  </si>
  <si>
    <t>M1 Nom (mueble arcón, mueble encimera, mueble cama…)</t>
  </si>
  <si>
    <t>Moble 2: Amplada en mm (perpendicular longitud vehicle)</t>
  </si>
  <si>
    <t>Moble 1: Amplada en mm (perpendicular longitud vehicle)</t>
  </si>
  <si>
    <t>Moble 3: Amplada en mm (perpendicular longitud vehicle)</t>
  </si>
  <si>
    <t>M2 Nom (mueble sofa, mueble encimera, mueble cama…)</t>
  </si>
  <si>
    <t>Especificar si contiene algo como: batería, nevera, fregadero…</t>
  </si>
  <si>
    <t>Especificar si contiene algo como: batería, nevera, fregadero, poti…</t>
  </si>
  <si>
    <t>M3 Nom (mueble sofa, mueble encimera, mueble cama…)</t>
  </si>
  <si>
    <t>Moble 4: Amplada en mm (perpendicular longitud vehicle)</t>
  </si>
  <si>
    <t>Moble 5: Amplada en mm (perpendicular longitud vehicle)</t>
  </si>
  <si>
    <t>M4 Nom (mueble sofa, mueble encimera, mueble cama…)</t>
  </si>
  <si>
    <t>M1 Nombre</t>
  </si>
  <si>
    <t>M3 Nombre</t>
  </si>
  <si>
    <t>M2 Nombre</t>
  </si>
  <si>
    <t>M4</t>
  </si>
  <si>
    <t>M4: Alçada</t>
  </si>
  <si>
    <t>M4: Alçada / 2</t>
  </si>
  <si>
    <t>M4: Longitud</t>
  </si>
  <si>
    <t>M4 Nombre</t>
  </si>
  <si>
    <t>M4: Longitud / 2</t>
  </si>
  <si>
    <t>M4: Longitud - 30</t>
  </si>
  <si>
    <t>M4: Num cargols</t>
  </si>
  <si>
    <t>M4: Num cargols / 2</t>
  </si>
  <si>
    <t>M4: Pes</t>
  </si>
  <si>
    <t>M4: Tr</t>
  </si>
  <si>
    <t>M4: Q</t>
  </si>
  <si>
    <t>M4: Fi</t>
  </si>
  <si>
    <t>M4: Coeficient seg. tall</t>
  </si>
  <si>
    <t>M4: Coeficient seg. tracció</t>
  </si>
  <si>
    <t>M5</t>
  </si>
  <si>
    <t>M5 Nombre</t>
  </si>
  <si>
    <t>M5: Alçada</t>
  </si>
  <si>
    <t>M5: Alçada / 2</t>
  </si>
  <si>
    <t>M5: Longitud</t>
  </si>
  <si>
    <t>M5: Longitud / 2</t>
  </si>
  <si>
    <t>M5: Longitud - 30</t>
  </si>
  <si>
    <t>M5: Num cargols</t>
  </si>
  <si>
    <t>M5: Num cargols / 2</t>
  </si>
  <si>
    <t>M5: Pes</t>
  </si>
  <si>
    <t>M5: Tr</t>
  </si>
  <si>
    <t>M5: Q</t>
  </si>
  <si>
    <t>M5: Fi</t>
  </si>
  <si>
    <t>M5: Coeficient seg. tall</t>
  </si>
  <si>
    <t>M5: Coeficient seg. tracció</t>
  </si>
  <si>
    <t>M5 Nom (mueble sofa, mueble encimera, mueble cama…)</t>
  </si>
  <si>
    <t>Cargols:  DIN 7981 o DIN 7982? Especificar ST, 3.5, 3.9, 4.2…</t>
  </si>
  <si>
    <t>Foto del tipus de cargol!! De la caixa d'aquests!</t>
  </si>
  <si>
    <t>Esquema elèctric</t>
  </si>
  <si>
    <t>Esquema d'aigua</t>
  </si>
  <si>
    <t>Esquema de mobles</t>
  </si>
  <si>
    <t>Esquemes</t>
  </si>
  <si>
    <t>Dipòsti aigua neta D1</t>
  </si>
  <si>
    <t>Dipòsit aigües negres D2</t>
  </si>
  <si>
    <t>Marca dipòsit D1</t>
  </si>
  <si>
    <t>Litres dipòsit D1 (L)</t>
  </si>
  <si>
    <t>Ubicació D1</t>
  </si>
  <si>
    <t>Subjecció D1</t>
  </si>
  <si>
    <t>Marca dipòsit D2</t>
  </si>
  <si>
    <t>Litres D2  (L)</t>
  </si>
  <si>
    <t>Ubicació D2</t>
  </si>
  <si>
    <t>Subjecció D2</t>
  </si>
  <si>
    <t>Nombre de cargols pel qual s'aguanta D1</t>
  </si>
  <si>
    <t xml:space="preserve">Diametre cargol D1: 5? 6? 8? 12? </t>
  </si>
  <si>
    <t>Nombre de cargols pel qual s'aguanta D2</t>
  </si>
  <si>
    <t xml:space="preserve">Diametre cargol D2: 5? 6? 8? 12? </t>
  </si>
  <si>
    <t>Aig D1 Marca</t>
  </si>
  <si>
    <t>Aig D1 Litres</t>
  </si>
  <si>
    <t>Aig D1 ubicación</t>
  </si>
  <si>
    <t>Aig D1 subjecció</t>
  </si>
  <si>
    <t>Aig D2 Marca</t>
  </si>
  <si>
    <t>Aig D2 Litres</t>
  </si>
  <si>
    <t>Aig D2 ubicación</t>
  </si>
  <si>
    <t>Aig D2 subjecció</t>
  </si>
  <si>
    <t>D1 Num cargols</t>
  </si>
  <si>
    <t>D1 Diam cargols</t>
  </si>
  <si>
    <t>D2 Num cargols</t>
  </si>
  <si>
    <t>D2 Diam cargols</t>
  </si>
  <si>
    <t>D1</t>
  </si>
  <si>
    <t>D1 Num cargols/2</t>
  </si>
  <si>
    <t>D1 Tr</t>
  </si>
  <si>
    <t>D1: Q</t>
  </si>
  <si>
    <t>D1: Fi</t>
  </si>
  <si>
    <t>D1: Coeficient seg. tall</t>
  </si>
  <si>
    <t>D1: Coeficient seg. tracció</t>
  </si>
  <si>
    <t>D2: Longitud en mm (direcció de l'eix longitudinal del vehicle)</t>
  </si>
  <si>
    <t>D1: Longitud en mm (direcció de l'eix longitudinal del vehicle)</t>
  </si>
  <si>
    <t>D1: Amplada en mm</t>
  </si>
  <si>
    <t>D1: Alçada en mm</t>
  </si>
  <si>
    <t>D2: Alçada en mm</t>
  </si>
  <si>
    <t>D2: Amplada en mm</t>
  </si>
  <si>
    <t>D1: Alçada</t>
  </si>
  <si>
    <t>D1: Longitud</t>
  </si>
  <si>
    <t>D2: Alçada</t>
  </si>
  <si>
    <t>D2: Longitud</t>
  </si>
  <si>
    <t>D2 Num cargols/2</t>
  </si>
  <si>
    <t>D2 Tr</t>
  </si>
  <si>
    <t>D2: Q</t>
  </si>
  <si>
    <t>D2: Fi</t>
  </si>
  <si>
    <t>D2: Coeficient seg. tall</t>
  </si>
  <si>
    <t>D2: Coeficient seg. tracció</t>
  </si>
  <si>
    <t>Cargols Diposit Tall KN</t>
  </si>
  <si>
    <t>Cargols DIP Tall Kg</t>
  </si>
  <si>
    <t>Deixar en blanc</t>
  </si>
  <si>
    <t xml:space="preserve">Cargols Dip: Resistència tracció en kN </t>
  </si>
  <si>
    <t xml:space="preserve">Cargols Dip: Resistència tall en kN </t>
  </si>
  <si>
    <t>M10</t>
  </si>
  <si>
    <t>cortante</t>
  </si>
  <si>
    <t>Tracción</t>
  </si>
  <si>
    <t>M8</t>
  </si>
  <si>
    <t>M14</t>
  </si>
  <si>
    <t>Tall</t>
  </si>
  <si>
    <t>Tracció</t>
  </si>
  <si>
    <t>Cargols Dip Traccio KN</t>
  </si>
  <si>
    <t>Cargols Dip Traccio Kg</t>
  </si>
  <si>
    <t>D1: Long/2</t>
  </si>
  <si>
    <t>D1: Long/2 - 30</t>
  </si>
  <si>
    <t>D2: Long/2</t>
  </si>
  <si>
    <t>D2: Long/2 - 30</t>
  </si>
  <si>
    <t>D2</t>
  </si>
  <si>
    <t>D2: Alçada/2</t>
  </si>
  <si>
    <t>D1: Alçada/2</t>
  </si>
  <si>
    <t>Tall KN</t>
  </si>
  <si>
    <t>Tracció KN</t>
  </si>
  <si>
    <t>Tall Kg</t>
  </si>
  <si>
    <t>Tracció Kg</t>
  </si>
  <si>
    <t>M5: M12 Tall Kg</t>
  </si>
  <si>
    <t>M5: M12 Traccio Kg</t>
  </si>
  <si>
    <t>Codis de reforma</t>
  </si>
  <si>
    <t>deixar en blanc</t>
  </si>
  <si>
    <t>Ref Projecte</t>
  </si>
  <si>
    <t>Version Rev</t>
  </si>
  <si>
    <t>00</t>
  </si>
  <si>
    <t xml:space="preserve">Atenció revisar Ah de la bateria!! </t>
  </si>
  <si>
    <t>Unida al depósito mediante toma tipo T o mediante espadín?</t>
  </si>
  <si>
    <t>RC.005</t>
  </si>
  <si>
    <t xml:space="preserve">Foto dels pesatges dels eixos i de la balança </t>
  </si>
  <si>
    <t>Foto de la caixa dels cargols empleats, on es vegi la metrica i el ST del cargol</t>
  </si>
  <si>
    <t>Codigos de Reforma</t>
  </si>
  <si>
    <t>Cambio de clasificación. Nueva clasificación: 1000.</t>
  </si>
  <si>
    <t>Si és vehicle 3100:</t>
  </si>
  <si>
    <t>Si ja és furgón 2400:</t>
  </si>
  <si>
    <t>Cambio del criterio de utilización del vehículo, pasando a furgón vivienda. Nueva clasificación: 2448 - Furgón vivienda.</t>
  </si>
  <si>
    <t>Revestimiento de suelo y techo mediante kaiflex y tablero contrachapado</t>
  </si>
  <si>
    <t xml:space="preserve">Modelo: </t>
  </si>
  <si>
    <t>Dimensiones:</t>
  </si>
  <si>
    <t>Contraseña homologación:</t>
  </si>
  <si>
    <t>Claraboia 1: Dimensions? (mm)</t>
  </si>
  <si>
    <t>Instalación de una claraboya. Marca: Fiamma, Moelo:Vent, Dimensiones: 420x420mm. Con contraseña de homologación: E11 42R-017019</t>
  </si>
  <si>
    <t>Instalación de una batería auxiliar de 115Ah, ubicada en el lateral izquierdo al lado del M5</t>
  </si>
  <si>
    <t>Voltage</t>
  </si>
  <si>
    <t>Ubicación</t>
  </si>
  <si>
    <t>Modelo:</t>
  </si>
  <si>
    <t xml:space="preserve">Potencia W: </t>
  </si>
  <si>
    <t xml:space="preserve">Regulador: </t>
  </si>
  <si>
    <t>Instalación de placa solar marca Iberian Solar, modelo Policristalina, potencia 200W con regulador RoHs Solar Charge Controller 12/24 V Auto  ubicado encima del M5, detrás de los asientos. La instalación de la placa solar aumenta la altura total del vehículo en 70mm</t>
  </si>
  <si>
    <t>Bomba aigua?</t>
  </si>
  <si>
    <t xml:space="preserve">panel de control? </t>
  </si>
  <si>
    <t xml:space="preserve">Instalación eléctrica de 12Vdc en el habitáculo compuesta por un panel de control que incluye interruptores para la iluminación, 1 toma de corriente (mechero),  1 enchufe USB doble y 1 voltímetro </t>
  </si>
  <si>
    <t>Especificar si se tiene y se ha desisntalado</t>
  </si>
  <si>
    <t>Mampara de separación de carga</t>
  </si>
  <si>
    <r>
      <rPr>
        <sz val="15"/>
        <color theme="6" tint="-0.249977111117893"/>
        <rFont val="Audiowide"/>
      </rPr>
      <t xml:space="preserve">V E H I C L E    A M B    B O L A ??  -  </t>
    </r>
    <r>
      <rPr>
        <b/>
        <sz val="15"/>
        <color theme="6" tint="-0.249977111117893"/>
        <rFont val="Audiowide"/>
      </rPr>
      <t>P R E    R E F O R M A</t>
    </r>
    <r>
      <rPr>
        <sz val="15"/>
        <color theme="6" tint="-0.249977111117893"/>
        <rFont val="Audiowide"/>
      </rPr>
      <t xml:space="preserve">  - </t>
    </r>
    <r>
      <rPr>
        <sz val="12"/>
        <color theme="6" tint="-0.249977111117893"/>
        <rFont val="Audiowide"/>
      </rPr>
      <t>Omplenar només vehicles que tinguin bola</t>
    </r>
  </si>
  <si>
    <t>Contraseña homologación bola</t>
  </si>
  <si>
    <t>Clasificació bola</t>
  </si>
  <si>
    <t>Peso máximo vertical S (Kg)</t>
  </si>
  <si>
    <t>Mampara?</t>
  </si>
  <si>
    <t>Bola</t>
  </si>
  <si>
    <t>Ventaba y  Claraboya</t>
  </si>
  <si>
    <t>Bola contrasña</t>
  </si>
  <si>
    <t>Clasif Bola</t>
  </si>
  <si>
    <t>S</t>
  </si>
  <si>
    <t>Bola MMTA - [Tara + (nº pers x 75 Kg)]</t>
  </si>
  <si>
    <t>CAS AMB CARREGA REMOLC</t>
  </si>
  <si>
    <t>Carga bola</t>
  </si>
  <si>
    <t>Dist 1r eje a S</t>
  </si>
  <si>
    <t>Dist 1r eix S</t>
  </si>
  <si>
    <t>Dist S a 2n eje</t>
  </si>
  <si>
    <t>Carga bola (S)</t>
  </si>
  <si>
    <t>M1: Mueble xxxxx</t>
  </si>
  <si>
    <t>M2: Mueble xxxx</t>
  </si>
  <si>
    <t>M3: Mueble xxx</t>
  </si>
  <si>
    <t>M4:  Mueble xxx</t>
  </si>
  <si>
    <t>M5:  Mueble xxx</t>
  </si>
  <si>
    <t>Calefacció</t>
  </si>
  <si>
    <t>12V</t>
  </si>
  <si>
    <t>Simbol</t>
  </si>
  <si>
    <t>Aparell</t>
  </si>
  <si>
    <t>Bateria</t>
  </si>
  <si>
    <t>Llum</t>
  </si>
  <si>
    <t>Exemples:</t>
  </si>
  <si>
    <t>Adaptar l'exemple de la pestanya d'esquema de mobles</t>
  </si>
  <si>
    <t>Adaptar l'exemple de la pestanya d'esquema elèctric</t>
  </si>
  <si>
    <t>Adaptar l'exemple de la pestanya d'esquema d'aigua</t>
  </si>
  <si>
    <t>Especificar si contiene algo como: batería, nevera, fregadero… es mueble cama?</t>
  </si>
  <si>
    <t>part davanter lateral izquierdo o parte trasera lateral …</t>
  </si>
  <si>
    <t xml:space="preserve">Especificar la contrassenya d'homologació (E1 43R-…), dimensions i ubicació </t>
  </si>
  <si>
    <t>parte devantera lateral izquierdo o parte trasera lateral …</t>
  </si>
  <si>
    <t>Claraboia 1: Ubicació</t>
  </si>
  <si>
    <t>Ref 1 criteri</t>
  </si>
  <si>
    <t>Ref 2 acond</t>
  </si>
  <si>
    <t>Ref 3 revest</t>
  </si>
  <si>
    <t>Ref5 m2</t>
  </si>
  <si>
    <t>Ref4 m1</t>
  </si>
  <si>
    <t>Ref6 m3</t>
  </si>
  <si>
    <t>Ref7 m4</t>
  </si>
  <si>
    <t>Ref8 m5</t>
  </si>
  <si>
    <t>Ref9 claraboya</t>
  </si>
  <si>
    <t>Ref9.2 claraboya</t>
  </si>
  <si>
    <t>Ref10 ventana</t>
  </si>
  <si>
    <t>Ref10.1 ventana</t>
  </si>
  <si>
    <t>Ref11 bat aux</t>
  </si>
  <si>
    <t>Ref12 nevera</t>
  </si>
  <si>
    <t>Ref13 placa solar</t>
  </si>
  <si>
    <t>Ref14 instl electr</t>
  </si>
  <si>
    <t>Versió</t>
  </si>
  <si>
    <t xml:space="preserve">Variant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</si>
</sst>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249977111117893"/>
      <name val="Audiowide"/>
    </font>
    <font>
      <sz val="20"/>
      <color theme="1" tint="0.34998626667073579"/>
      <name val="Audiowide"/>
    </font>
    <font>
      <b/>
      <sz val="15"/>
      <color theme="6" tint="-0.249977111117893"/>
      <name val="Audiowide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b/>
      <sz val="20"/>
      <color theme="6" tint="-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5"/>
      <color theme="6" tint="-0.249977111117893"/>
      <name val="Audiowide"/>
    </font>
    <font>
      <sz val="12"/>
      <color theme="6" tint="-0.249977111117893"/>
      <name val="Audiowide"/>
    </font>
    <font>
      <b/>
      <sz val="15"/>
      <color rgb="FF42989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969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8">
    <xf numFmtId="0" fontId="0" fillId="0" borderId="0" xfId="0"/>
    <xf numFmtId="0" fontId="4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>
      <alignment vertical="center"/>
    </xf>
    <xf numFmtId="0" fontId="0" fillId="2" borderId="0" xfId="0" applyFill="1" applyAlignment="1">
      <alignment vertical="center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4" borderId="0" xfId="0" applyNumberForma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center"/>
    </xf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0" fontId="0" fillId="13" borderId="0" xfId="0" applyFill="1"/>
    <xf numFmtId="0" fontId="0" fillId="14" borderId="0" xfId="0" applyFill="1"/>
    <xf numFmtId="0" fontId="0" fillId="4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1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14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15" borderId="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14" borderId="0" xfId="0" applyNumberFormat="1" applyFill="1" applyAlignment="1">
      <alignment horizontal="center"/>
    </xf>
    <xf numFmtId="0" fontId="0" fillId="10" borderId="0" xfId="0" applyFill="1"/>
    <xf numFmtId="2" fontId="0" fillId="0" borderId="0" xfId="0" applyNumberFormat="1"/>
    <xf numFmtId="49" fontId="18" fillId="4" borderId="8" xfId="3" applyNumberFormat="1" applyFill="1" applyBorder="1" applyAlignment="1" applyProtection="1">
      <alignment horizontal="center" vertical="center"/>
      <protection locked="0"/>
    </xf>
    <xf numFmtId="0" fontId="19" fillId="0" borderId="0" xfId="0" applyFont="1"/>
    <xf numFmtId="49" fontId="0" fillId="0" borderId="0" xfId="0" applyNumberFormat="1" applyAlignment="1">
      <alignment horizontal="center" vertical="center" wrapText="1"/>
    </xf>
    <xf numFmtId="0" fontId="13" fillId="4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17" borderId="0" xfId="0" applyFill="1" applyAlignment="1">
      <alignment horizontal="center"/>
    </xf>
    <xf numFmtId="49" fontId="0" fillId="0" borderId="0" xfId="2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49" fontId="0" fillId="4" borderId="12" xfId="0" applyNumberFormat="1" applyFill="1" applyBorder="1" applyAlignment="1">
      <alignment vertical="center" wrapText="1"/>
    </xf>
    <xf numFmtId="49" fontId="0" fillId="4" borderId="12" xfId="0" applyNumberFormat="1" applyFill="1" applyBorder="1" applyAlignment="1">
      <alignment horizontal="left" vertical="center" wrapText="1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24" fillId="4" borderId="6" xfId="0" applyFont="1" applyFill="1" applyBorder="1" applyAlignment="1" applyProtection="1">
      <alignment vertical="center" wrapText="1"/>
      <protection locked="0"/>
    </xf>
    <xf numFmtId="0" fontId="24" fillId="2" borderId="6" xfId="0" applyFont="1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vertical="center"/>
      <protection locked="0"/>
    </xf>
    <xf numFmtId="0" fontId="0" fillId="16" borderId="0" xfId="0" applyFill="1"/>
    <xf numFmtId="0" fontId="0" fillId="13" borderId="5" xfId="0" applyFill="1" applyBorder="1" applyAlignment="1" applyProtection="1">
      <alignment horizontal="left" vertical="center"/>
      <protection locked="0"/>
    </xf>
    <xf numFmtId="0" fontId="1" fillId="15" borderId="5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" fillId="13" borderId="5" xfId="0" applyFont="1" applyFill="1" applyBorder="1" applyAlignment="1" applyProtection="1">
      <alignment horizontal="left" vertical="center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0" fontId="0" fillId="13" borderId="7" xfId="0" applyFill="1" applyBorder="1" applyAlignment="1" applyProtection="1">
      <alignment horizontal="left" vertical="center"/>
      <protection locked="0"/>
    </xf>
    <xf numFmtId="0" fontId="0" fillId="13" borderId="10" xfId="0" applyFill="1" applyBorder="1" applyAlignment="1" applyProtection="1">
      <alignment horizontal="left" vertical="center"/>
      <protection locked="0"/>
    </xf>
    <xf numFmtId="0" fontId="8" fillId="13" borderId="0" xfId="0" applyFont="1" applyFill="1" applyAlignment="1" applyProtection="1">
      <alignment horizontal="center" vertical="center" wrapText="1"/>
      <protection locked="0"/>
    </xf>
    <xf numFmtId="0" fontId="0" fillId="13" borderId="0" xfId="0" applyFill="1" applyAlignment="1">
      <alignment horizontal="center" vertical="center" wrapText="1"/>
    </xf>
    <xf numFmtId="49" fontId="0" fillId="13" borderId="0" xfId="0" applyNumberFormat="1" applyFill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18" borderId="0" xfId="0" applyFill="1" applyAlignment="1">
      <alignment horizontal="center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0" fillId="11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19" borderId="0" xfId="0" applyFill="1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0" borderId="0" xfId="0" applyFill="1" applyAlignment="1">
      <alignment horizontal="center"/>
    </xf>
    <xf numFmtId="49" fontId="0" fillId="20" borderId="0" xfId="0" applyNumberFormat="1" applyFill="1" applyAlignment="1">
      <alignment horizontal="center"/>
    </xf>
    <xf numFmtId="0" fontId="0" fillId="20" borderId="0" xfId="0" applyFill="1"/>
    <xf numFmtId="0" fontId="26" fillId="0" borderId="0" xfId="0" applyFont="1"/>
    <xf numFmtId="49" fontId="11" fillId="13" borderId="0" xfId="0" applyNumberFormat="1" applyFont="1" applyFill="1" applyAlignment="1" applyProtection="1">
      <alignment horizontal="center" vertical="center"/>
      <protection locked="0"/>
    </xf>
    <xf numFmtId="49" fontId="11" fillId="13" borderId="9" xfId="0" applyNumberFormat="1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13" fillId="4" borderId="0" xfId="0" applyFont="1" applyFill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5" fillId="12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17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Alignment="1">
      <alignment horizontal="left" vertical="top" wrapText="1"/>
    </xf>
  </cellXfs>
  <cellStyles count="4">
    <cellStyle name="Coma" xfId="2" builtinId="3"/>
    <cellStyle name="Enllaç" xfId="3" builtinId="8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429898"/>
      <color rgb="FF459586"/>
      <color rgb="FF44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3" Type="http://schemas.openxmlformats.org/officeDocument/2006/relationships/image" Target="../media/image18.png"/><Relationship Id="rId7" Type="http://schemas.openxmlformats.org/officeDocument/2006/relationships/image" Target="../media/image22.jpe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wmf"/><Relationship Id="rId15" Type="http://schemas.openxmlformats.org/officeDocument/2006/relationships/image" Target="../media/image30.jpeg"/><Relationship Id="rId10" Type="http://schemas.openxmlformats.org/officeDocument/2006/relationships/image" Target="../media/image25.png"/><Relationship Id="rId4" Type="http://schemas.openxmlformats.org/officeDocument/2006/relationships/image" Target="../media/image19.jpeg"/><Relationship Id="rId9" Type="http://schemas.openxmlformats.org/officeDocument/2006/relationships/image" Target="../media/image24.png"/><Relationship Id="rId14" Type="http://schemas.openxmlformats.org/officeDocument/2006/relationships/image" Target="../media/image2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ADCF.20007C40" TargetMode="External"/><Relationship Id="rId1" Type="http://schemas.openxmlformats.org/officeDocument/2006/relationships/image" Target="../media/image3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emf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76200</xdr:rowOff>
    </xdr:from>
    <xdr:to>
      <xdr:col>13</xdr:col>
      <xdr:colOff>9524</xdr:colOff>
      <xdr:row>14</xdr:row>
      <xdr:rowOff>73119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53D8D107-4D14-4609-9327-ACD38036BD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47"/>
        <a:stretch/>
      </xdr:blipFill>
      <xdr:spPr bwMode="auto">
        <a:xfrm flipH="1">
          <a:off x="3219450" y="266700"/>
          <a:ext cx="5762624" cy="2663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19</xdr:row>
      <xdr:rowOff>180975</xdr:rowOff>
    </xdr:from>
    <xdr:to>
      <xdr:col>12</xdr:col>
      <xdr:colOff>495300</xdr:colOff>
      <xdr:row>20</xdr:row>
      <xdr:rowOff>19050</xdr:rowOff>
    </xdr:to>
    <xdr:cxnSp macro="">
      <xdr:nvCxnSpPr>
        <xdr:cNvPr id="5" name="Connector recte 4">
          <a:extLst>
            <a:ext uri="{FF2B5EF4-FFF2-40B4-BE49-F238E27FC236}">
              <a16:creationId xmlns:a16="http://schemas.microsoft.com/office/drawing/2014/main" id="{0CE35B00-59C2-741D-8767-BDD933AEB606}"/>
            </a:ext>
          </a:extLst>
        </xdr:cNvPr>
        <xdr:cNvCxnSpPr/>
      </xdr:nvCxnSpPr>
      <xdr:spPr>
        <a:xfrm flipV="1">
          <a:off x="3095625" y="3990975"/>
          <a:ext cx="5543550" cy="28575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443865</xdr:colOff>
      <xdr:row>11</xdr:row>
      <xdr:rowOff>165735</xdr:rowOff>
    </xdr:from>
    <xdr:to>
      <xdr:col>3</xdr:col>
      <xdr:colOff>451485</xdr:colOff>
      <xdr:row>20</xdr:row>
      <xdr:rowOff>13335</xdr:rowOff>
    </xdr:to>
    <xdr:cxnSp macro="">
      <xdr:nvCxnSpPr>
        <xdr:cNvPr id="11" name="Connector recte 10">
          <a:extLst>
            <a:ext uri="{FF2B5EF4-FFF2-40B4-BE49-F238E27FC236}">
              <a16:creationId xmlns:a16="http://schemas.microsoft.com/office/drawing/2014/main" id="{E862F953-3E8A-4D89-B926-C41417AFC95E}"/>
            </a:ext>
          </a:extLst>
        </xdr:cNvPr>
        <xdr:cNvCxnSpPr/>
      </xdr:nvCxnSpPr>
      <xdr:spPr>
        <a:xfrm flipV="1">
          <a:off x="3101340" y="2451735"/>
          <a:ext cx="7620" cy="156210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512445</xdr:colOff>
      <xdr:row>12</xdr:row>
      <xdr:rowOff>0</xdr:rowOff>
    </xdr:from>
    <xdr:to>
      <xdr:col>12</xdr:col>
      <xdr:colOff>520065</xdr:colOff>
      <xdr:row>19</xdr:row>
      <xdr:rowOff>175260</xdr:rowOff>
    </xdr:to>
    <xdr:cxnSp macro="">
      <xdr:nvCxnSpPr>
        <xdr:cNvPr id="16" name="Connector recte 15">
          <a:extLst>
            <a:ext uri="{FF2B5EF4-FFF2-40B4-BE49-F238E27FC236}">
              <a16:creationId xmlns:a16="http://schemas.microsoft.com/office/drawing/2014/main" id="{7945D59C-A4B4-4220-8598-64E3E7AA9277}"/>
            </a:ext>
          </a:extLst>
        </xdr:cNvPr>
        <xdr:cNvCxnSpPr/>
      </xdr:nvCxnSpPr>
      <xdr:spPr>
        <a:xfrm flipH="1" flipV="1">
          <a:off x="8656320" y="2476500"/>
          <a:ext cx="7620" cy="150876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144780</xdr:colOff>
      <xdr:row>17</xdr:row>
      <xdr:rowOff>178675</xdr:rowOff>
    </xdr:from>
    <xdr:to>
      <xdr:col>9</xdr:col>
      <xdr:colOff>536027</xdr:colOff>
      <xdr:row>18</xdr:row>
      <xdr:rowOff>7620</xdr:rowOff>
    </xdr:to>
    <xdr:cxnSp macro="">
      <xdr:nvCxnSpPr>
        <xdr:cNvPr id="18" name="Connector recte 17">
          <a:extLst>
            <a:ext uri="{FF2B5EF4-FFF2-40B4-BE49-F238E27FC236}">
              <a16:creationId xmlns:a16="http://schemas.microsoft.com/office/drawing/2014/main" id="{695CEB1F-E716-411F-8CBE-5519E0F93BED}"/>
            </a:ext>
          </a:extLst>
        </xdr:cNvPr>
        <xdr:cNvCxnSpPr/>
      </xdr:nvCxnSpPr>
      <xdr:spPr>
        <a:xfrm flipV="1">
          <a:off x="4979539" y="3489434"/>
          <a:ext cx="2829647" cy="12876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144780</xdr:colOff>
      <xdr:row>19</xdr:row>
      <xdr:rowOff>7620</xdr:rowOff>
    </xdr:from>
    <xdr:to>
      <xdr:col>11</xdr:col>
      <xdr:colOff>152400</xdr:colOff>
      <xdr:row>19</xdr:row>
      <xdr:rowOff>22860</xdr:rowOff>
    </xdr:to>
    <xdr:cxnSp macro="">
      <xdr:nvCxnSpPr>
        <xdr:cNvPr id="20" name="Connector recte 19">
          <a:extLst>
            <a:ext uri="{FF2B5EF4-FFF2-40B4-BE49-F238E27FC236}">
              <a16:creationId xmlns:a16="http://schemas.microsoft.com/office/drawing/2014/main" id="{DD16BD48-8C04-4552-8EFD-71F3E99F52DB}"/>
            </a:ext>
          </a:extLst>
        </xdr:cNvPr>
        <xdr:cNvCxnSpPr/>
      </xdr:nvCxnSpPr>
      <xdr:spPr>
        <a:xfrm flipV="1">
          <a:off x="4983480" y="3665220"/>
          <a:ext cx="3665220" cy="1524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160020</xdr:colOff>
      <xdr:row>17</xdr:row>
      <xdr:rowOff>7620</xdr:rowOff>
    </xdr:from>
    <xdr:to>
      <xdr:col>6</xdr:col>
      <xdr:colOff>361950</xdr:colOff>
      <xdr:row>17</xdr:row>
      <xdr:rowOff>9525</xdr:rowOff>
    </xdr:to>
    <xdr:cxnSp macro="">
      <xdr:nvCxnSpPr>
        <xdr:cNvPr id="22" name="Connector recte 21">
          <a:extLst>
            <a:ext uri="{FF2B5EF4-FFF2-40B4-BE49-F238E27FC236}">
              <a16:creationId xmlns:a16="http://schemas.microsoft.com/office/drawing/2014/main" id="{BACB5F24-085E-4E40-9796-1A24DE5AD3C3}"/>
            </a:ext>
          </a:extLst>
        </xdr:cNvPr>
        <xdr:cNvCxnSpPr/>
      </xdr:nvCxnSpPr>
      <xdr:spPr>
        <a:xfrm>
          <a:off x="4255770" y="3436620"/>
          <a:ext cx="811530" cy="1905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15</xdr:row>
      <xdr:rowOff>121920</xdr:rowOff>
    </xdr:from>
    <xdr:to>
      <xdr:col>5</xdr:col>
      <xdr:colOff>152400</xdr:colOff>
      <xdr:row>19</xdr:row>
      <xdr:rowOff>45720</xdr:rowOff>
    </xdr:to>
    <xdr:cxnSp macro="">
      <xdr:nvCxnSpPr>
        <xdr:cNvPr id="25" name="Connector recte 24">
          <a:extLst>
            <a:ext uri="{FF2B5EF4-FFF2-40B4-BE49-F238E27FC236}">
              <a16:creationId xmlns:a16="http://schemas.microsoft.com/office/drawing/2014/main" id="{9C6840D4-EFF2-4931-9FD0-E8259EE28F35}"/>
            </a:ext>
          </a:extLst>
        </xdr:cNvPr>
        <xdr:cNvCxnSpPr/>
      </xdr:nvCxnSpPr>
      <xdr:spPr>
        <a:xfrm flipV="1">
          <a:off x="4991100" y="3048000"/>
          <a:ext cx="0" cy="65532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121920</xdr:colOff>
      <xdr:row>15</xdr:row>
      <xdr:rowOff>142875</xdr:rowOff>
    </xdr:from>
    <xdr:to>
      <xdr:col>11</xdr:col>
      <xdr:colOff>121920</xdr:colOff>
      <xdr:row>19</xdr:row>
      <xdr:rowOff>13335</xdr:rowOff>
    </xdr:to>
    <xdr:cxnSp macro="">
      <xdr:nvCxnSpPr>
        <xdr:cNvPr id="28" name="Connector recte 27">
          <a:extLst>
            <a:ext uri="{FF2B5EF4-FFF2-40B4-BE49-F238E27FC236}">
              <a16:creationId xmlns:a16="http://schemas.microsoft.com/office/drawing/2014/main" id="{29C326AB-05CC-4484-8CCA-6BAE658DA6C5}"/>
            </a:ext>
          </a:extLst>
        </xdr:cNvPr>
        <xdr:cNvCxnSpPr/>
      </xdr:nvCxnSpPr>
      <xdr:spPr>
        <a:xfrm flipV="1">
          <a:off x="7875270" y="3190875"/>
          <a:ext cx="0" cy="63246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6</xdr:row>
      <xdr:rowOff>114300</xdr:rowOff>
    </xdr:from>
    <xdr:to>
      <xdr:col>6</xdr:col>
      <xdr:colOff>400050</xdr:colOff>
      <xdr:row>15</xdr:row>
      <xdr:rowOff>152400</xdr:rowOff>
    </xdr:to>
    <xdr:sp macro="" textlink="">
      <xdr:nvSpPr>
        <xdr:cNvPr id="30" name="Fletxa: avall 29">
          <a:extLst>
            <a:ext uri="{FF2B5EF4-FFF2-40B4-BE49-F238E27FC236}">
              <a16:creationId xmlns:a16="http://schemas.microsoft.com/office/drawing/2014/main" id="{7206CE11-CB9E-83BF-FFEC-C788542C0077}"/>
            </a:ext>
          </a:extLst>
        </xdr:cNvPr>
        <xdr:cNvSpPr/>
      </xdr:nvSpPr>
      <xdr:spPr>
        <a:xfrm>
          <a:off x="4991100" y="1447800"/>
          <a:ext cx="114300" cy="1752600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510540</xdr:colOff>
      <xdr:row>7</xdr:row>
      <xdr:rowOff>15240</xdr:rowOff>
    </xdr:from>
    <xdr:to>
      <xdr:col>10</xdr:col>
      <xdr:colOff>22860</xdr:colOff>
      <xdr:row>17</xdr:row>
      <xdr:rowOff>137160</xdr:rowOff>
    </xdr:to>
    <xdr:sp macro="" textlink="">
      <xdr:nvSpPr>
        <xdr:cNvPr id="31" name="Fletxa: avall 30">
          <a:extLst>
            <a:ext uri="{FF2B5EF4-FFF2-40B4-BE49-F238E27FC236}">
              <a16:creationId xmlns:a16="http://schemas.microsoft.com/office/drawing/2014/main" id="{85BE19AD-482A-4EF9-8FCA-7E4538EFE26C}"/>
            </a:ext>
          </a:extLst>
        </xdr:cNvPr>
        <xdr:cNvSpPr/>
      </xdr:nvSpPr>
      <xdr:spPr>
        <a:xfrm>
          <a:off x="7787640" y="1478280"/>
          <a:ext cx="121920" cy="1950720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163830</xdr:colOff>
      <xdr:row>4</xdr:row>
      <xdr:rowOff>108585</xdr:rowOff>
    </xdr:from>
    <xdr:to>
      <xdr:col>6</xdr:col>
      <xdr:colOff>529590</xdr:colOff>
      <xdr:row>6</xdr:row>
      <xdr:rowOff>40005</xdr:rowOff>
    </xdr:to>
    <xdr:sp macro="" textlink="">
      <xdr:nvSpPr>
        <xdr:cNvPr id="32" name="Rectangle: cantonades arrodonides 31">
          <a:extLst>
            <a:ext uri="{FF2B5EF4-FFF2-40B4-BE49-F238E27FC236}">
              <a16:creationId xmlns:a16="http://schemas.microsoft.com/office/drawing/2014/main" id="{BF5B414B-1209-15E1-4B8E-D8AED104861C}"/>
            </a:ext>
          </a:extLst>
        </xdr:cNvPr>
        <xdr:cNvSpPr/>
      </xdr:nvSpPr>
      <xdr:spPr>
        <a:xfrm>
          <a:off x="4869180" y="1061085"/>
          <a:ext cx="365760" cy="31242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P1</a:t>
          </a:r>
        </a:p>
      </xdr:txBody>
    </xdr:sp>
    <xdr:clientData/>
  </xdr:twoCellAnchor>
  <xdr:twoCellAnchor>
    <xdr:from>
      <xdr:col>9</xdr:col>
      <xdr:colOff>350520</xdr:colOff>
      <xdr:row>4</xdr:row>
      <xdr:rowOff>7620</xdr:rowOff>
    </xdr:from>
    <xdr:to>
      <xdr:col>10</xdr:col>
      <xdr:colOff>106680</xdr:colOff>
      <xdr:row>5</xdr:row>
      <xdr:rowOff>129540</xdr:rowOff>
    </xdr:to>
    <xdr:sp macro="" textlink="">
      <xdr:nvSpPr>
        <xdr:cNvPr id="33" name="Rectangle: cantonades arrodonides 32">
          <a:extLst>
            <a:ext uri="{FF2B5EF4-FFF2-40B4-BE49-F238E27FC236}">
              <a16:creationId xmlns:a16="http://schemas.microsoft.com/office/drawing/2014/main" id="{7703CD94-6B1D-4EAA-B02F-66011F290032}"/>
            </a:ext>
          </a:extLst>
        </xdr:cNvPr>
        <xdr:cNvSpPr/>
      </xdr:nvSpPr>
      <xdr:spPr>
        <a:xfrm>
          <a:off x="7627620" y="922020"/>
          <a:ext cx="365760" cy="30480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P2</a:t>
          </a:r>
        </a:p>
      </xdr:txBody>
    </xdr:sp>
    <xdr:clientData/>
  </xdr:twoCellAnchor>
  <xdr:twoCellAnchor editAs="oneCell">
    <xdr:from>
      <xdr:col>5</xdr:col>
      <xdr:colOff>129539</xdr:colOff>
      <xdr:row>13</xdr:row>
      <xdr:rowOff>22862</xdr:rowOff>
    </xdr:from>
    <xdr:to>
      <xdr:col>5</xdr:col>
      <xdr:colOff>529590</xdr:colOff>
      <xdr:row>13</xdr:row>
      <xdr:rowOff>173358</xdr:rowOff>
    </xdr:to>
    <xdr:pic>
      <xdr:nvPicPr>
        <xdr:cNvPr id="35" name="Gràfic 34">
          <a:extLst>
            <a:ext uri="{FF2B5EF4-FFF2-40B4-BE49-F238E27FC236}">
              <a16:creationId xmlns:a16="http://schemas.microsoft.com/office/drawing/2014/main" id="{B9F8393C-01F7-8564-39C1-809BBE778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5400000">
          <a:off x="5086349" y="2465072"/>
          <a:ext cx="152401" cy="388621"/>
        </a:xfrm>
        <a:prstGeom prst="rect">
          <a:avLst/>
        </a:prstGeom>
      </xdr:spPr>
    </xdr:pic>
    <xdr:clientData/>
  </xdr:twoCellAnchor>
  <xdr:twoCellAnchor>
    <xdr:from>
      <xdr:col>5</xdr:col>
      <xdr:colOff>30480</xdr:colOff>
      <xdr:row>9</xdr:row>
      <xdr:rowOff>152400</xdr:rowOff>
    </xdr:from>
    <xdr:to>
      <xdr:col>5</xdr:col>
      <xdr:colOff>304800</xdr:colOff>
      <xdr:row>11</xdr:row>
      <xdr:rowOff>60960</xdr:rowOff>
    </xdr:to>
    <xdr:sp macro="" textlink="">
      <xdr:nvSpPr>
        <xdr:cNvPr id="36" name="Rectangle: cantonades arrodonides 35">
          <a:extLst>
            <a:ext uri="{FF2B5EF4-FFF2-40B4-BE49-F238E27FC236}">
              <a16:creationId xmlns:a16="http://schemas.microsoft.com/office/drawing/2014/main" id="{09A6C0E3-F02A-41C2-8CD1-29B0EDFA571D}"/>
            </a:ext>
          </a:extLst>
        </xdr:cNvPr>
        <xdr:cNvSpPr/>
      </xdr:nvSpPr>
      <xdr:spPr>
        <a:xfrm>
          <a:off x="4869180" y="1981200"/>
          <a:ext cx="274320" cy="27432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Y</a:t>
          </a:r>
        </a:p>
      </xdr:txBody>
    </xdr:sp>
    <xdr:clientData/>
  </xdr:twoCellAnchor>
  <xdr:twoCellAnchor>
    <xdr:from>
      <xdr:col>5</xdr:col>
      <xdr:colOff>571500</xdr:colOff>
      <xdr:row>12</xdr:row>
      <xdr:rowOff>160020</xdr:rowOff>
    </xdr:from>
    <xdr:to>
      <xdr:col>6</xdr:col>
      <xdr:colOff>236220</xdr:colOff>
      <xdr:row>14</xdr:row>
      <xdr:rowOff>68580</xdr:rowOff>
    </xdr:to>
    <xdr:sp macro="" textlink="">
      <xdr:nvSpPr>
        <xdr:cNvPr id="37" name="Rectangle: cantonades arrodonides 36">
          <a:extLst>
            <a:ext uri="{FF2B5EF4-FFF2-40B4-BE49-F238E27FC236}">
              <a16:creationId xmlns:a16="http://schemas.microsoft.com/office/drawing/2014/main" id="{6F1AA8C7-7E1A-42BB-99EC-E6E3F5518949}"/>
            </a:ext>
          </a:extLst>
        </xdr:cNvPr>
        <xdr:cNvSpPr/>
      </xdr:nvSpPr>
      <xdr:spPr>
        <a:xfrm>
          <a:off x="5410200" y="2537460"/>
          <a:ext cx="274320" cy="27432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X</a:t>
          </a:r>
        </a:p>
      </xdr:txBody>
    </xdr:sp>
    <xdr:clientData/>
  </xdr:twoCellAnchor>
  <xdr:twoCellAnchor editAs="oneCell">
    <xdr:from>
      <xdr:col>5</xdr:col>
      <xdr:colOff>80009</xdr:colOff>
      <xdr:row>11</xdr:row>
      <xdr:rowOff>110492</xdr:rowOff>
    </xdr:from>
    <xdr:to>
      <xdr:col>5</xdr:col>
      <xdr:colOff>247650</xdr:colOff>
      <xdr:row>13</xdr:row>
      <xdr:rowOff>148593</xdr:rowOff>
    </xdr:to>
    <xdr:pic>
      <xdr:nvPicPr>
        <xdr:cNvPr id="38" name="Gràfic 37">
          <a:extLst>
            <a:ext uri="{FF2B5EF4-FFF2-40B4-BE49-F238E27FC236}">
              <a16:creationId xmlns:a16="http://schemas.microsoft.com/office/drawing/2014/main" id="{E27759E9-7D70-46BC-AC68-1E0C4585B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18709" y="2305052"/>
          <a:ext cx="152401" cy="388621"/>
        </a:xfrm>
        <a:prstGeom prst="rect">
          <a:avLst/>
        </a:prstGeom>
      </xdr:spPr>
    </xdr:pic>
    <xdr:clientData/>
  </xdr:twoCellAnchor>
  <xdr:twoCellAnchor>
    <xdr:from>
      <xdr:col>16</xdr:col>
      <xdr:colOff>188595</xdr:colOff>
      <xdr:row>48</xdr:row>
      <xdr:rowOff>66675</xdr:rowOff>
    </xdr:from>
    <xdr:to>
      <xdr:col>22</xdr:col>
      <xdr:colOff>200025</xdr:colOff>
      <xdr:row>48</xdr:row>
      <xdr:rowOff>78105</xdr:rowOff>
    </xdr:to>
    <xdr:cxnSp macro="">
      <xdr:nvCxnSpPr>
        <xdr:cNvPr id="3" name="Connector recte 2">
          <a:extLst>
            <a:ext uri="{FF2B5EF4-FFF2-40B4-BE49-F238E27FC236}">
              <a16:creationId xmlns:a16="http://schemas.microsoft.com/office/drawing/2014/main" id="{B132177A-3A8D-47F5-B1FF-A0A52028A6B1}"/>
            </a:ext>
          </a:extLst>
        </xdr:cNvPr>
        <xdr:cNvCxnSpPr/>
      </xdr:nvCxnSpPr>
      <xdr:spPr>
        <a:xfrm flipV="1">
          <a:off x="4122420" y="5495925"/>
          <a:ext cx="3669030" cy="1143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561975</xdr:colOff>
      <xdr:row>48</xdr:row>
      <xdr:rowOff>81915</xdr:rowOff>
    </xdr:from>
    <xdr:to>
      <xdr:col>16</xdr:col>
      <xdr:colOff>188595</xdr:colOff>
      <xdr:row>49</xdr:row>
      <xdr:rowOff>171450</xdr:rowOff>
    </xdr:to>
    <xdr:cxnSp macro="">
      <xdr:nvCxnSpPr>
        <xdr:cNvPr id="4" name="Connector recte 3">
          <a:extLst>
            <a:ext uri="{FF2B5EF4-FFF2-40B4-BE49-F238E27FC236}">
              <a16:creationId xmlns:a16="http://schemas.microsoft.com/office/drawing/2014/main" id="{9711097D-8665-4C77-A5F4-8F801DA371C8}"/>
            </a:ext>
          </a:extLst>
        </xdr:cNvPr>
        <xdr:cNvCxnSpPr/>
      </xdr:nvCxnSpPr>
      <xdr:spPr>
        <a:xfrm flipH="1">
          <a:off x="3886200" y="5511165"/>
          <a:ext cx="236220" cy="27051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558165</xdr:colOff>
      <xdr:row>49</xdr:row>
      <xdr:rowOff>173355</xdr:rowOff>
    </xdr:from>
    <xdr:to>
      <xdr:col>16</xdr:col>
      <xdr:colOff>386953</xdr:colOff>
      <xdr:row>50</xdr:row>
      <xdr:rowOff>0</xdr:rowOff>
    </xdr:to>
    <xdr:cxnSp macro="">
      <xdr:nvCxnSpPr>
        <xdr:cNvPr id="7" name="Connector recte 6">
          <a:extLst>
            <a:ext uri="{FF2B5EF4-FFF2-40B4-BE49-F238E27FC236}">
              <a16:creationId xmlns:a16="http://schemas.microsoft.com/office/drawing/2014/main" id="{C3EF4DA3-FD2F-4D91-B545-962889E776FF}"/>
            </a:ext>
          </a:extLst>
        </xdr:cNvPr>
        <xdr:cNvCxnSpPr/>
      </xdr:nvCxnSpPr>
      <xdr:spPr>
        <a:xfrm flipH="1" flipV="1">
          <a:off x="3874056" y="5709761"/>
          <a:ext cx="436006" cy="5239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187881</xdr:colOff>
      <xdr:row>48</xdr:row>
      <xdr:rowOff>75485</xdr:rowOff>
    </xdr:from>
    <xdr:to>
      <xdr:col>16</xdr:col>
      <xdr:colOff>410766</xdr:colOff>
      <xdr:row>49</xdr:row>
      <xdr:rowOff>172641</xdr:rowOff>
    </xdr:to>
    <xdr:cxnSp macro="">
      <xdr:nvCxnSpPr>
        <xdr:cNvPr id="12" name="Connector recte 11">
          <a:extLst>
            <a:ext uri="{FF2B5EF4-FFF2-40B4-BE49-F238E27FC236}">
              <a16:creationId xmlns:a16="http://schemas.microsoft.com/office/drawing/2014/main" id="{8D5241B3-CE64-4BEB-82D1-1B476FB55730}"/>
            </a:ext>
          </a:extLst>
        </xdr:cNvPr>
        <xdr:cNvCxnSpPr/>
      </xdr:nvCxnSpPr>
      <xdr:spPr>
        <a:xfrm flipH="1" flipV="1">
          <a:off x="4110990" y="5433298"/>
          <a:ext cx="222885" cy="275749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567928</xdr:colOff>
      <xdr:row>48</xdr:row>
      <xdr:rowOff>61912</xdr:rowOff>
    </xdr:from>
    <xdr:to>
      <xdr:col>22</xdr:col>
      <xdr:colOff>198357</xdr:colOff>
      <xdr:row>49</xdr:row>
      <xdr:rowOff>147637</xdr:rowOff>
    </xdr:to>
    <xdr:cxnSp macro="">
      <xdr:nvCxnSpPr>
        <xdr:cNvPr id="19" name="Connector recte 18">
          <a:extLst>
            <a:ext uri="{FF2B5EF4-FFF2-40B4-BE49-F238E27FC236}">
              <a16:creationId xmlns:a16="http://schemas.microsoft.com/office/drawing/2014/main" id="{31218D19-F285-4FC2-A7BC-95119684E095}"/>
            </a:ext>
          </a:extLst>
        </xdr:cNvPr>
        <xdr:cNvCxnSpPr/>
      </xdr:nvCxnSpPr>
      <xdr:spPr>
        <a:xfrm flipH="1">
          <a:off x="7527131" y="5419725"/>
          <a:ext cx="237648" cy="264318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560308</xdr:colOff>
      <xdr:row>49</xdr:row>
      <xdr:rowOff>149542</xdr:rowOff>
    </xdr:from>
    <xdr:to>
      <xdr:col>22</xdr:col>
      <xdr:colOff>402430</xdr:colOff>
      <xdr:row>49</xdr:row>
      <xdr:rowOff>154781</xdr:rowOff>
    </xdr:to>
    <xdr:cxnSp macro="">
      <xdr:nvCxnSpPr>
        <xdr:cNvPr id="21" name="Connector recte 20">
          <a:extLst>
            <a:ext uri="{FF2B5EF4-FFF2-40B4-BE49-F238E27FC236}">
              <a16:creationId xmlns:a16="http://schemas.microsoft.com/office/drawing/2014/main" id="{2432D390-51B4-4159-98AF-22683C70CECB}"/>
            </a:ext>
          </a:extLst>
        </xdr:cNvPr>
        <xdr:cNvCxnSpPr/>
      </xdr:nvCxnSpPr>
      <xdr:spPr>
        <a:xfrm flipH="1" flipV="1">
          <a:off x="7519511" y="5685948"/>
          <a:ext cx="449341" cy="5239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197643</xdr:colOff>
      <xdr:row>48</xdr:row>
      <xdr:rowOff>51672</xdr:rowOff>
    </xdr:from>
    <xdr:to>
      <xdr:col>22</xdr:col>
      <xdr:colOff>416718</xdr:colOff>
      <xdr:row>49</xdr:row>
      <xdr:rowOff>148828</xdr:rowOff>
    </xdr:to>
    <xdr:cxnSp macro="">
      <xdr:nvCxnSpPr>
        <xdr:cNvPr id="23" name="Connector recte 22">
          <a:extLst>
            <a:ext uri="{FF2B5EF4-FFF2-40B4-BE49-F238E27FC236}">
              <a16:creationId xmlns:a16="http://schemas.microsoft.com/office/drawing/2014/main" id="{454ADACE-6A60-48DE-91BA-BA8B33373935}"/>
            </a:ext>
          </a:extLst>
        </xdr:cNvPr>
        <xdr:cNvCxnSpPr/>
      </xdr:nvCxnSpPr>
      <xdr:spPr>
        <a:xfrm flipH="1" flipV="1">
          <a:off x="7764065" y="5409485"/>
          <a:ext cx="219075" cy="275749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141207</xdr:colOff>
      <xdr:row>46</xdr:row>
      <xdr:rowOff>71438</xdr:rowOff>
    </xdr:from>
    <xdr:to>
      <xdr:col>18</xdr:col>
      <xdr:colOff>230266</xdr:colOff>
      <xdr:row>47</xdr:row>
      <xdr:rowOff>175022</xdr:rowOff>
    </xdr:to>
    <xdr:sp macro="" textlink="">
      <xdr:nvSpPr>
        <xdr:cNvPr id="24" name="Fletxa: avall 23">
          <a:extLst>
            <a:ext uri="{FF2B5EF4-FFF2-40B4-BE49-F238E27FC236}">
              <a16:creationId xmlns:a16="http://schemas.microsoft.com/office/drawing/2014/main" id="{8B6D4116-B5A5-45BA-9DB1-AAD0838E4BD2}"/>
            </a:ext>
          </a:extLst>
        </xdr:cNvPr>
        <xdr:cNvSpPr/>
      </xdr:nvSpPr>
      <xdr:spPr>
        <a:xfrm flipH="1">
          <a:off x="5278754" y="5072063"/>
          <a:ext cx="89059" cy="282178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20</xdr:col>
      <xdr:colOff>538162</xdr:colOff>
      <xdr:row>46</xdr:row>
      <xdr:rowOff>63580</xdr:rowOff>
    </xdr:from>
    <xdr:to>
      <xdr:col>21</xdr:col>
      <xdr:colOff>23812</xdr:colOff>
      <xdr:row>47</xdr:row>
      <xdr:rowOff>163354</xdr:rowOff>
    </xdr:to>
    <xdr:sp macro="" textlink="">
      <xdr:nvSpPr>
        <xdr:cNvPr id="26" name="Fletxa: avall 25">
          <a:extLst>
            <a:ext uri="{FF2B5EF4-FFF2-40B4-BE49-F238E27FC236}">
              <a16:creationId xmlns:a16="http://schemas.microsoft.com/office/drawing/2014/main" id="{7AD5B58A-89FD-4382-973E-7A17CAA78B7B}"/>
            </a:ext>
          </a:extLst>
        </xdr:cNvPr>
        <xdr:cNvSpPr/>
      </xdr:nvSpPr>
      <xdr:spPr>
        <a:xfrm flipH="1">
          <a:off x="6890146" y="5064205"/>
          <a:ext cx="92869" cy="278368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17</xdr:col>
      <xdr:colOff>591265</xdr:colOff>
      <xdr:row>44</xdr:row>
      <xdr:rowOff>4524</xdr:rowOff>
    </xdr:from>
    <xdr:to>
      <xdr:col>18</xdr:col>
      <xdr:colOff>351235</xdr:colOff>
      <xdr:row>45</xdr:row>
      <xdr:rowOff>130255</xdr:rowOff>
    </xdr:to>
    <xdr:sp macro="" textlink="">
      <xdr:nvSpPr>
        <xdr:cNvPr id="27" name="Rectangle: cantonades arrodonides 26">
          <a:extLst>
            <a:ext uri="{FF2B5EF4-FFF2-40B4-BE49-F238E27FC236}">
              <a16:creationId xmlns:a16="http://schemas.microsoft.com/office/drawing/2014/main" id="{85EC6480-7CF9-44D4-AFB1-5F00BAAC6568}"/>
            </a:ext>
          </a:extLst>
        </xdr:cNvPr>
        <xdr:cNvSpPr/>
      </xdr:nvSpPr>
      <xdr:spPr>
        <a:xfrm>
          <a:off x="5121593" y="4647962"/>
          <a:ext cx="367189" cy="304324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P1</a:t>
          </a:r>
        </a:p>
      </xdr:txBody>
    </xdr:sp>
    <xdr:clientData/>
  </xdr:twoCellAnchor>
  <xdr:twoCellAnchor>
    <xdr:from>
      <xdr:col>20</xdr:col>
      <xdr:colOff>379096</xdr:colOff>
      <xdr:row>43</xdr:row>
      <xdr:rowOff>167164</xdr:rowOff>
    </xdr:from>
    <xdr:to>
      <xdr:col>21</xdr:col>
      <xdr:colOff>152401</xdr:colOff>
      <xdr:row>45</xdr:row>
      <xdr:rowOff>121921</xdr:rowOff>
    </xdr:to>
    <xdr:sp macro="" textlink="">
      <xdr:nvSpPr>
        <xdr:cNvPr id="29" name="Rectangle: cantonades arrodonides 28">
          <a:extLst>
            <a:ext uri="{FF2B5EF4-FFF2-40B4-BE49-F238E27FC236}">
              <a16:creationId xmlns:a16="http://schemas.microsoft.com/office/drawing/2014/main" id="{4AC02A7A-D85F-4847-B53C-C3039770E43B}"/>
            </a:ext>
          </a:extLst>
        </xdr:cNvPr>
        <xdr:cNvSpPr/>
      </xdr:nvSpPr>
      <xdr:spPr>
        <a:xfrm>
          <a:off x="6731080" y="4632008"/>
          <a:ext cx="380524" cy="311944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P2</a:t>
          </a:r>
        </a:p>
      </xdr:txBody>
    </xdr:sp>
    <xdr:clientData/>
  </xdr:twoCellAnchor>
  <xdr:twoCellAnchor>
    <xdr:from>
      <xdr:col>16</xdr:col>
      <xdr:colOff>27861</xdr:colOff>
      <xdr:row>50</xdr:row>
      <xdr:rowOff>117396</xdr:rowOff>
    </xdr:from>
    <xdr:to>
      <xdr:col>16</xdr:col>
      <xdr:colOff>408385</xdr:colOff>
      <xdr:row>52</xdr:row>
      <xdr:rowOff>68342</xdr:rowOff>
    </xdr:to>
    <xdr:sp macro="" textlink="">
      <xdr:nvSpPr>
        <xdr:cNvPr id="34" name="Rectangle: cantonades arrodonides 33">
          <a:extLst>
            <a:ext uri="{FF2B5EF4-FFF2-40B4-BE49-F238E27FC236}">
              <a16:creationId xmlns:a16="http://schemas.microsoft.com/office/drawing/2014/main" id="{1CF698A5-F7F5-4058-80A7-338172253122}"/>
            </a:ext>
          </a:extLst>
        </xdr:cNvPr>
        <xdr:cNvSpPr/>
      </xdr:nvSpPr>
      <xdr:spPr>
        <a:xfrm>
          <a:off x="3950970" y="5832396"/>
          <a:ext cx="380524" cy="308134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R1</a:t>
          </a:r>
        </a:p>
      </xdr:txBody>
    </xdr:sp>
    <xdr:clientData/>
  </xdr:twoCellAnchor>
  <xdr:twoCellAnchor>
    <xdr:from>
      <xdr:col>22</xdr:col>
      <xdr:colOff>49768</xdr:colOff>
      <xdr:row>50</xdr:row>
      <xdr:rowOff>129303</xdr:rowOff>
    </xdr:from>
    <xdr:to>
      <xdr:col>22</xdr:col>
      <xdr:colOff>430292</xdr:colOff>
      <xdr:row>52</xdr:row>
      <xdr:rowOff>76439</xdr:rowOff>
    </xdr:to>
    <xdr:sp macro="" textlink="">
      <xdr:nvSpPr>
        <xdr:cNvPr id="39" name="Rectangle: cantonades arrodonides 38">
          <a:extLst>
            <a:ext uri="{FF2B5EF4-FFF2-40B4-BE49-F238E27FC236}">
              <a16:creationId xmlns:a16="http://schemas.microsoft.com/office/drawing/2014/main" id="{AC8CDD3A-F32A-4170-91E2-0783EEA98F26}"/>
            </a:ext>
          </a:extLst>
        </xdr:cNvPr>
        <xdr:cNvSpPr/>
      </xdr:nvSpPr>
      <xdr:spPr>
        <a:xfrm>
          <a:off x="7616190" y="5844303"/>
          <a:ext cx="380524" cy="304324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R2</a:t>
          </a:r>
        </a:p>
      </xdr:txBody>
    </xdr:sp>
    <xdr:clientData/>
  </xdr:twoCellAnchor>
  <xdr:twoCellAnchor editAs="oneCell">
    <xdr:from>
      <xdr:col>0</xdr:col>
      <xdr:colOff>666750</xdr:colOff>
      <xdr:row>49</xdr:row>
      <xdr:rowOff>95250</xdr:rowOff>
    </xdr:from>
    <xdr:to>
      <xdr:col>9</xdr:col>
      <xdr:colOff>438150</xdr:colOff>
      <xdr:row>63</xdr:row>
      <xdr:rowOff>85304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B36211C5-8775-42BC-8FEB-5C288F68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858250"/>
          <a:ext cx="5819775" cy="265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342900</xdr:colOff>
      <xdr:row>21</xdr:row>
      <xdr:rowOff>76200</xdr:rowOff>
    </xdr:from>
    <xdr:ext cx="5762624" cy="2663919"/>
    <xdr:pic>
      <xdr:nvPicPr>
        <xdr:cNvPr id="10" name="Imatge 9">
          <a:extLst>
            <a:ext uri="{FF2B5EF4-FFF2-40B4-BE49-F238E27FC236}">
              <a16:creationId xmlns:a16="http://schemas.microsoft.com/office/drawing/2014/main" id="{4C3F6671-A3D1-4F58-848C-34C25E30D3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47"/>
        <a:stretch/>
      </xdr:blipFill>
      <xdr:spPr bwMode="auto">
        <a:xfrm flipH="1">
          <a:off x="2609850" y="76200"/>
          <a:ext cx="5762624" cy="2663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438150</xdr:colOff>
      <xdr:row>40</xdr:row>
      <xdr:rowOff>180975</xdr:rowOff>
    </xdr:from>
    <xdr:to>
      <xdr:col>12</xdr:col>
      <xdr:colOff>495300</xdr:colOff>
      <xdr:row>41</xdr:row>
      <xdr:rowOff>19050</xdr:rowOff>
    </xdr:to>
    <xdr:cxnSp macro="">
      <xdr:nvCxnSpPr>
        <xdr:cNvPr id="13" name="Connector recte 12">
          <a:extLst>
            <a:ext uri="{FF2B5EF4-FFF2-40B4-BE49-F238E27FC236}">
              <a16:creationId xmlns:a16="http://schemas.microsoft.com/office/drawing/2014/main" id="{1C61634D-28AE-49B7-A3C4-8DB1E1A4E2E3}"/>
            </a:ext>
          </a:extLst>
        </xdr:cNvPr>
        <xdr:cNvCxnSpPr/>
      </xdr:nvCxnSpPr>
      <xdr:spPr>
        <a:xfrm flipV="1">
          <a:off x="2705100" y="3800475"/>
          <a:ext cx="5543550" cy="28575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443865</xdr:colOff>
      <xdr:row>32</xdr:row>
      <xdr:rowOff>165735</xdr:rowOff>
    </xdr:from>
    <xdr:to>
      <xdr:col>3</xdr:col>
      <xdr:colOff>451485</xdr:colOff>
      <xdr:row>41</xdr:row>
      <xdr:rowOff>13335</xdr:rowOff>
    </xdr:to>
    <xdr:cxnSp macro="">
      <xdr:nvCxnSpPr>
        <xdr:cNvPr id="14" name="Connector recte 13">
          <a:extLst>
            <a:ext uri="{FF2B5EF4-FFF2-40B4-BE49-F238E27FC236}">
              <a16:creationId xmlns:a16="http://schemas.microsoft.com/office/drawing/2014/main" id="{5BA5B8D8-051E-4A5C-8DBF-4AACBCFE4DBA}"/>
            </a:ext>
          </a:extLst>
        </xdr:cNvPr>
        <xdr:cNvCxnSpPr/>
      </xdr:nvCxnSpPr>
      <xdr:spPr>
        <a:xfrm flipV="1">
          <a:off x="2710815" y="2261235"/>
          <a:ext cx="7620" cy="156210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512445</xdr:colOff>
      <xdr:row>33</xdr:row>
      <xdr:rowOff>0</xdr:rowOff>
    </xdr:from>
    <xdr:to>
      <xdr:col>12</xdr:col>
      <xdr:colOff>520065</xdr:colOff>
      <xdr:row>40</xdr:row>
      <xdr:rowOff>175260</xdr:rowOff>
    </xdr:to>
    <xdr:cxnSp macro="">
      <xdr:nvCxnSpPr>
        <xdr:cNvPr id="15" name="Connector recte 14">
          <a:extLst>
            <a:ext uri="{FF2B5EF4-FFF2-40B4-BE49-F238E27FC236}">
              <a16:creationId xmlns:a16="http://schemas.microsoft.com/office/drawing/2014/main" id="{65549B4A-0237-4C3A-981E-8DB8073F80D2}"/>
            </a:ext>
          </a:extLst>
        </xdr:cNvPr>
        <xdr:cNvCxnSpPr/>
      </xdr:nvCxnSpPr>
      <xdr:spPr>
        <a:xfrm flipH="1" flipV="1">
          <a:off x="8265795" y="2286000"/>
          <a:ext cx="7620" cy="150876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144780</xdr:colOff>
      <xdr:row>38</xdr:row>
      <xdr:rowOff>178675</xdr:rowOff>
    </xdr:from>
    <xdr:to>
      <xdr:col>9</xdr:col>
      <xdr:colOff>536027</xdr:colOff>
      <xdr:row>39</xdr:row>
      <xdr:rowOff>7620</xdr:rowOff>
    </xdr:to>
    <xdr:cxnSp macro="">
      <xdr:nvCxnSpPr>
        <xdr:cNvPr id="17" name="Connector recte 16">
          <a:extLst>
            <a:ext uri="{FF2B5EF4-FFF2-40B4-BE49-F238E27FC236}">
              <a16:creationId xmlns:a16="http://schemas.microsoft.com/office/drawing/2014/main" id="{15C1DA0B-92E4-4F4D-B023-03643D2C7738}"/>
            </a:ext>
          </a:extLst>
        </xdr:cNvPr>
        <xdr:cNvCxnSpPr/>
      </xdr:nvCxnSpPr>
      <xdr:spPr>
        <a:xfrm flipV="1">
          <a:off x="3630930" y="3417175"/>
          <a:ext cx="2829647" cy="19445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144780</xdr:colOff>
      <xdr:row>40</xdr:row>
      <xdr:rowOff>7620</xdr:rowOff>
    </xdr:from>
    <xdr:to>
      <xdr:col>11</xdr:col>
      <xdr:colOff>152400</xdr:colOff>
      <xdr:row>40</xdr:row>
      <xdr:rowOff>22860</xdr:rowOff>
    </xdr:to>
    <xdr:cxnSp macro="">
      <xdr:nvCxnSpPr>
        <xdr:cNvPr id="40" name="Connector recte 39">
          <a:extLst>
            <a:ext uri="{FF2B5EF4-FFF2-40B4-BE49-F238E27FC236}">
              <a16:creationId xmlns:a16="http://schemas.microsoft.com/office/drawing/2014/main" id="{301414A4-2BF4-4BC2-B3CA-5089E203B807}"/>
            </a:ext>
          </a:extLst>
        </xdr:cNvPr>
        <xdr:cNvCxnSpPr/>
      </xdr:nvCxnSpPr>
      <xdr:spPr>
        <a:xfrm flipV="1">
          <a:off x="3630930" y="3627120"/>
          <a:ext cx="3665220" cy="1524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160020</xdr:colOff>
      <xdr:row>38</xdr:row>
      <xdr:rowOff>7620</xdr:rowOff>
    </xdr:from>
    <xdr:to>
      <xdr:col>6</xdr:col>
      <xdr:colOff>361950</xdr:colOff>
      <xdr:row>38</xdr:row>
      <xdr:rowOff>9525</xdr:rowOff>
    </xdr:to>
    <xdr:cxnSp macro="">
      <xdr:nvCxnSpPr>
        <xdr:cNvPr id="41" name="Connector recte 40">
          <a:extLst>
            <a:ext uri="{FF2B5EF4-FFF2-40B4-BE49-F238E27FC236}">
              <a16:creationId xmlns:a16="http://schemas.microsoft.com/office/drawing/2014/main" id="{713CFCF6-D1F4-4DCB-9CC4-A5D091B5CB29}"/>
            </a:ext>
          </a:extLst>
        </xdr:cNvPr>
        <xdr:cNvCxnSpPr/>
      </xdr:nvCxnSpPr>
      <xdr:spPr>
        <a:xfrm>
          <a:off x="3646170" y="3246120"/>
          <a:ext cx="811530" cy="1905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36</xdr:row>
      <xdr:rowOff>121920</xdr:rowOff>
    </xdr:from>
    <xdr:to>
      <xdr:col>5</xdr:col>
      <xdr:colOff>152400</xdr:colOff>
      <xdr:row>40</xdr:row>
      <xdr:rowOff>45720</xdr:rowOff>
    </xdr:to>
    <xdr:cxnSp macro="">
      <xdr:nvCxnSpPr>
        <xdr:cNvPr id="42" name="Connector recte 41">
          <a:extLst>
            <a:ext uri="{FF2B5EF4-FFF2-40B4-BE49-F238E27FC236}">
              <a16:creationId xmlns:a16="http://schemas.microsoft.com/office/drawing/2014/main" id="{251C2B02-8FCB-4A50-8768-C76678F94198}"/>
            </a:ext>
          </a:extLst>
        </xdr:cNvPr>
        <xdr:cNvCxnSpPr/>
      </xdr:nvCxnSpPr>
      <xdr:spPr>
        <a:xfrm flipV="1">
          <a:off x="3638550" y="2979420"/>
          <a:ext cx="0" cy="68580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121920</xdr:colOff>
      <xdr:row>36</xdr:row>
      <xdr:rowOff>142875</xdr:rowOff>
    </xdr:from>
    <xdr:to>
      <xdr:col>11</xdr:col>
      <xdr:colOff>121920</xdr:colOff>
      <xdr:row>40</xdr:row>
      <xdr:rowOff>13335</xdr:rowOff>
    </xdr:to>
    <xdr:cxnSp macro="">
      <xdr:nvCxnSpPr>
        <xdr:cNvPr id="43" name="Connector recte 42">
          <a:extLst>
            <a:ext uri="{FF2B5EF4-FFF2-40B4-BE49-F238E27FC236}">
              <a16:creationId xmlns:a16="http://schemas.microsoft.com/office/drawing/2014/main" id="{6536F3FC-4C22-4F66-A6F5-EFE4091F5B12}"/>
            </a:ext>
          </a:extLst>
        </xdr:cNvPr>
        <xdr:cNvCxnSpPr/>
      </xdr:nvCxnSpPr>
      <xdr:spPr>
        <a:xfrm flipV="1">
          <a:off x="7265670" y="3000375"/>
          <a:ext cx="0" cy="632460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27</xdr:row>
      <xdr:rowOff>114300</xdr:rowOff>
    </xdr:from>
    <xdr:to>
      <xdr:col>6</xdr:col>
      <xdr:colOff>400050</xdr:colOff>
      <xdr:row>36</xdr:row>
      <xdr:rowOff>152400</xdr:rowOff>
    </xdr:to>
    <xdr:sp macro="" textlink="">
      <xdr:nvSpPr>
        <xdr:cNvPr id="44" name="Fletxa: avall 43">
          <a:extLst>
            <a:ext uri="{FF2B5EF4-FFF2-40B4-BE49-F238E27FC236}">
              <a16:creationId xmlns:a16="http://schemas.microsoft.com/office/drawing/2014/main" id="{98F579DC-B1D4-4627-8E03-FE5D77AFB855}"/>
            </a:ext>
          </a:extLst>
        </xdr:cNvPr>
        <xdr:cNvSpPr/>
      </xdr:nvSpPr>
      <xdr:spPr>
        <a:xfrm>
          <a:off x="4381500" y="1257300"/>
          <a:ext cx="114300" cy="1752600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510540</xdr:colOff>
      <xdr:row>28</xdr:row>
      <xdr:rowOff>15240</xdr:rowOff>
    </xdr:from>
    <xdr:to>
      <xdr:col>10</xdr:col>
      <xdr:colOff>22860</xdr:colOff>
      <xdr:row>38</xdr:row>
      <xdr:rowOff>137160</xdr:rowOff>
    </xdr:to>
    <xdr:sp macro="" textlink="">
      <xdr:nvSpPr>
        <xdr:cNvPr id="45" name="Fletxa: avall 44">
          <a:extLst>
            <a:ext uri="{FF2B5EF4-FFF2-40B4-BE49-F238E27FC236}">
              <a16:creationId xmlns:a16="http://schemas.microsoft.com/office/drawing/2014/main" id="{B6985CE9-9DA5-4C14-AD12-B8D3D1FD72EA}"/>
            </a:ext>
          </a:extLst>
        </xdr:cNvPr>
        <xdr:cNvSpPr/>
      </xdr:nvSpPr>
      <xdr:spPr>
        <a:xfrm>
          <a:off x="6435090" y="1348740"/>
          <a:ext cx="121920" cy="2026920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163830</xdr:colOff>
      <xdr:row>25</xdr:row>
      <xdr:rowOff>108585</xdr:rowOff>
    </xdr:from>
    <xdr:to>
      <xdr:col>6</xdr:col>
      <xdr:colOff>529590</xdr:colOff>
      <xdr:row>27</xdr:row>
      <xdr:rowOff>40005</xdr:rowOff>
    </xdr:to>
    <xdr:sp macro="" textlink="">
      <xdr:nvSpPr>
        <xdr:cNvPr id="46" name="Rectangle: cantonades arrodonides 45">
          <a:extLst>
            <a:ext uri="{FF2B5EF4-FFF2-40B4-BE49-F238E27FC236}">
              <a16:creationId xmlns:a16="http://schemas.microsoft.com/office/drawing/2014/main" id="{4ECC8E23-CF73-4F88-9498-E25AD1A2D999}"/>
            </a:ext>
          </a:extLst>
        </xdr:cNvPr>
        <xdr:cNvSpPr/>
      </xdr:nvSpPr>
      <xdr:spPr>
        <a:xfrm>
          <a:off x="4259580" y="870585"/>
          <a:ext cx="365760" cy="31242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P1</a:t>
          </a:r>
        </a:p>
      </xdr:txBody>
    </xdr:sp>
    <xdr:clientData/>
  </xdr:twoCellAnchor>
  <xdr:twoCellAnchor>
    <xdr:from>
      <xdr:col>9</xdr:col>
      <xdr:colOff>350520</xdr:colOff>
      <xdr:row>25</xdr:row>
      <xdr:rowOff>7620</xdr:rowOff>
    </xdr:from>
    <xdr:to>
      <xdr:col>10</xdr:col>
      <xdr:colOff>106680</xdr:colOff>
      <xdr:row>26</xdr:row>
      <xdr:rowOff>129540</xdr:rowOff>
    </xdr:to>
    <xdr:sp macro="" textlink="">
      <xdr:nvSpPr>
        <xdr:cNvPr id="47" name="Rectangle: cantonades arrodonides 46">
          <a:extLst>
            <a:ext uri="{FF2B5EF4-FFF2-40B4-BE49-F238E27FC236}">
              <a16:creationId xmlns:a16="http://schemas.microsoft.com/office/drawing/2014/main" id="{3E6C3738-A73C-4B8A-848C-5D9144484886}"/>
            </a:ext>
          </a:extLst>
        </xdr:cNvPr>
        <xdr:cNvSpPr/>
      </xdr:nvSpPr>
      <xdr:spPr>
        <a:xfrm>
          <a:off x="6275070" y="769620"/>
          <a:ext cx="365760" cy="31242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P2</a:t>
          </a:r>
        </a:p>
      </xdr:txBody>
    </xdr:sp>
    <xdr:clientData/>
  </xdr:twoCellAnchor>
  <xdr:oneCellAnchor>
    <xdr:from>
      <xdr:col>5</xdr:col>
      <xdr:colOff>129539</xdr:colOff>
      <xdr:row>34</xdr:row>
      <xdr:rowOff>22862</xdr:rowOff>
    </xdr:from>
    <xdr:ext cx="400051" cy="150496"/>
    <xdr:pic>
      <xdr:nvPicPr>
        <xdr:cNvPr id="48" name="Gràfic 47">
          <a:extLst>
            <a:ext uri="{FF2B5EF4-FFF2-40B4-BE49-F238E27FC236}">
              <a16:creationId xmlns:a16="http://schemas.microsoft.com/office/drawing/2014/main" id="{85A2ADB6-F8DF-4762-8790-63D35E26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5400000">
          <a:off x="3740467" y="2374584"/>
          <a:ext cx="150496" cy="400051"/>
        </a:xfrm>
        <a:prstGeom prst="rect">
          <a:avLst/>
        </a:prstGeom>
      </xdr:spPr>
    </xdr:pic>
    <xdr:clientData/>
  </xdr:oneCellAnchor>
  <xdr:twoCellAnchor>
    <xdr:from>
      <xdr:col>5</xdr:col>
      <xdr:colOff>30480</xdr:colOff>
      <xdr:row>30</xdr:row>
      <xdr:rowOff>152400</xdr:rowOff>
    </xdr:from>
    <xdr:to>
      <xdr:col>5</xdr:col>
      <xdr:colOff>304800</xdr:colOff>
      <xdr:row>32</xdr:row>
      <xdr:rowOff>60960</xdr:rowOff>
    </xdr:to>
    <xdr:sp macro="" textlink="">
      <xdr:nvSpPr>
        <xdr:cNvPr id="49" name="Rectangle: cantonades arrodonides 48">
          <a:extLst>
            <a:ext uri="{FF2B5EF4-FFF2-40B4-BE49-F238E27FC236}">
              <a16:creationId xmlns:a16="http://schemas.microsoft.com/office/drawing/2014/main" id="{C4B61039-823B-4A25-A8F0-A8FC526EF98F}"/>
            </a:ext>
          </a:extLst>
        </xdr:cNvPr>
        <xdr:cNvSpPr/>
      </xdr:nvSpPr>
      <xdr:spPr>
        <a:xfrm>
          <a:off x="3516630" y="1866900"/>
          <a:ext cx="274320" cy="28956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Y</a:t>
          </a:r>
        </a:p>
      </xdr:txBody>
    </xdr:sp>
    <xdr:clientData/>
  </xdr:twoCellAnchor>
  <xdr:twoCellAnchor>
    <xdr:from>
      <xdr:col>5</xdr:col>
      <xdr:colOff>571500</xdr:colOff>
      <xdr:row>33</xdr:row>
      <xdr:rowOff>160020</xdr:rowOff>
    </xdr:from>
    <xdr:to>
      <xdr:col>6</xdr:col>
      <xdr:colOff>236220</xdr:colOff>
      <xdr:row>35</xdr:row>
      <xdr:rowOff>68580</xdr:rowOff>
    </xdr:to>
    <xdr:sp macro="" textlink="">
      <xdr:nvSpPr>
        <xdr:cNvPr id="50" name="Rectangle: cantonades arrodonides 49">
          <a:extLst>
            <a:ext uri="{FF2B5EF4-FFF2-40B4-BE49-F238E27FC236}">
              <a16:creationId xmlns:a16="http://schemas.microsoft.com/office/drawing/2014/main" id="{94170FBB-01F4-4622-A2B1-D64C26557B33}"/>
            </a:ext>
          </a:extLst>
        </xdr:cNvPr>
        <xdr:cNvSpPr/>
      </xdr:nvSpPr>
      <xdr:spPr>
        <a:xfrm>
          <a:off x="4057650" y="2446020"/>
          <a:ext cx="274320" cy="28956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X</a:t>
          </a:r>
        </a:p>
      </xdr:txBody>
    </xdr:sp>
    <xdr:clientData/>
  </xdr:twoCellAnchor>
  <xdr:oneCellAnchor>
    <xdr:from>
      <xdr:col>5</xdr:col>
      <xdr:colOff>80009</xdr:colOff>
      <xdr:row>32</xdr:row>
      <xdr:rowOff>110492</xdr:rowOff>
    </xdr:from>
    <xdr:ext cx="167641" cy="419101"/>
    <xdr:pic>
      <xdr:nvPicPr>
        <xdr:cNvPr id="51" name="Gràfic 50">
          <a:extLst>
            <a:ext uri="{FF2B5EF4-FFF2-40B4-BE49-F238E27FC236}">
              <a16:creationId xmlns:a16="http://schemas.microsoft.com/office/drawing/2014/main" id="{946AE23F-6087-4CC0-BD4D-12C75B92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66159" y="2205992"/>
          <a:ext cx="167641" cy="419101"/>
        </a:xfrm>
        <a:prstGeom prst="rect">
          <a:avLst/>
        </a:prstGeom>
      </xdr:spPr>
    </xdr:pic>
    <xdr:clientData/>
  </xdr:oneCellAnchor>
  <xdr:twoCellAnchor>
    <xdr:from>
      <xdr:col>12</xdr:col>
      <xdr:colOff>481965</xdr:colOff>
      <xdr:row>27</xdr:row>
      <xdr:rowOff>19050</xdr:rowOff>
    </xdr:from>
    <xdr:to>
      <xdr:col>13</xdr:col>
      <xdr:colOff>9525</xdr:colOff>
      <xdr:row>32</xdr:row>
      <xdr:rowOff>137160</xdr:rowOff>
    </xdr:to>
    <xdr:sp macro="" textlink="">
      <xdr:nvSpPr>
        <xdr:cNvPr id="52" name="Fletxa: avall 51">
          <a:extLst>
            <a:ext uri="{FF2B5EF4-FFF2-40B4-BE49-F238E27FC236}">
              <a16:creationId xmlns:a16="http://schemas.microsoft.com/office/drawing/2014/main" id="{C9F3505E-1CC2-420C-86A7-3499F330E659}"/>
            </a:ext>
          </a:extLst>
        </xdr:cNvPr>
        <xdr:cNvSpPr/>
      </xdr:nvSpPr>
      <xdr:spPr>
        <a:xfrm>
          <a:off x="8235315" y="5162550"/>
          <a:ext cx="137160" cy="1070610"/>
        </a:xfrm>
        <a:prstGeom prst="downArrow">
          <a:avLst/>
        </a:prstGeom>
        <a:solidFill>
          <a:srgbClr val="429898"/>
        </a:solidFill>
        <a:ln>
          <a:solidFill>
            <a:srgbClr val="4298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417195</xdr:colOff>
      <xdr:row>24</xdr:row>
      <xdr:rowOff>169545</xdr:rowOff>
    </xdr:from>
    <xdr:to>
      <xdr:col>13</xdr:col>
      <xdr:colOff>76200</xdr:colOff>
      <xdr:row>26</xdr:row>
      <xdr:rowOff>85725</xdr:rowOff>
    </xdr:to>
    <xdr:sp macro="" textlink="">
      <xdr:nvSpPr>
        <xdr:cNvPr id="53" name="Rectangle: cantonades arrodonides 52">
          <a:extLst>
            <a:ext uri="{FF2B5EF4-FFF2-40B4-BE49-F238E27FC236}">
              <a16:creationId xmlns:a16="http://schemas.microsoft.com/office/drawing/2014/main" id="{67AA452D-6738-4A8B-AE73-EF82E17DEFA2}"/>
            </a:ext>
          </a:extLst>
        </xdr:cNvPr>
        <xdr:cNvSpPr/>
      </xdr:nvSpPr>
      <xdr:spPr>
        <a:xfrm>
          <a:off x="8170545" y="4741545"/>
          <a:ext cx="268605" cy="297180"/>
        </a:xfrm>
        <a:prstGeom prst="roundRect">
          <a:avLst/>
        </a:prstGeom>
        <a:solidFill>
          <a:srgbClr val="45958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</a:t>
          </a:r>
        </a:p>
      </xdr:txBody>
    </xdr:sp>
    <xdr:clientData/>
  </xdr:twoCellAnchor>
  <xdr:twoCellAnchor>
    <xdr:from>
      <xdr:col>11</xdr:col>
      <xdr:colOff>133350</xdr:colOff>
      <xdr:row>37</xdr:row>
      <xdr:rowOff>188595</xdr:rowOff>
    </xdr:from>
    <xdr:to>
      <xdr:col>12</xdr:col>
      <xdr:colOff>504825</xdr:colOff>
      <xdr:row>38</xdr:row>
      <xdr:rowOff>0</xdr:rowOff>
    </xdr:to>
    <xdr:cxnSp macro="">
      <xdr:nvCxnSpPr>
        <xdr:cNvPr id="54" name="Connector recte 53">
          <a:extLst>
            <a:ext uri="{FF2B5EF4-FFF2-40B4-BE49-F238E27FC236}">
              <a16:creationId xmlns:a16="http://schemas.microsoft.com/office/drawing/2014/main" id="{0487B252-F60C-40CD-BA10-AF19A8C21B93}"/>
            </a:ext>
          </a:extLst>
        </xdr:cNvPr>
        <xdr:cNvCxnSpPr/>
      </xdr:nvCxnSpPr>
      <xdr:spPr>
        <a:xfrm flipV="1">
          <a:off x="7400925" y="7237095"/>
          <a:ext cx="981075" cy="1905"/>
        </a:xfrm>
        <a:prstGeom prst="line">
          <a:avLst/>
        </a:prstGeom>
        <a:ln w="28575">
          <a:solidFill>
            <a:srgbClr val="42989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1217155</xdr:colOff>
      <xdr:row>0</xdr:row>
      <xdr:rowOff>79513</xdr:rowOff>
    </xdr:from>
    <xdr:ext cx="1074420" cy="1076750"/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976" t="31222" r="31370" b="31012"/>
        <a:stretch/>
      </xdr:blipFill>
      <xdr:spPr>
        <a:xfrm>
          <a:off x="1217155" y="79513"/>
          <a:ext cx="1074420" cy="1076750"/>
        </a:xfrm>
        <a:prstGeom prst="rect">
          <a:avLst/>
        </a:prstGeom>
      </xdr:spPr>
    </xdr:pic>
    <xdr:clientData/>
  </xdr:oneCellAnchor>
  <xdr:twoCellAnchor editAs="oneCell">
    <xdr:from>
      <xdr:col>2</xdr:col>
      <xdr:colOff>1447800</xdr:colOff>
      <xdr:row>42</xdr:row>
      <xdr:rowOff>45691</xdr:rowOff>
    </xdr:from>
    <xdr:to>
      <xdr:col>2</xdr:col>
      <xdr:colOff>3324225</xdr:colOff>
      <xdr:row>46</xdr:row>
      <xdr:rowOff>142875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5324015E-9190-72ED-3EDB-CAC786CCAC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469" t="10214" r="15855" b="19834"/>
        <a:stretch/>
      </xdr:blipFill>
      <xdr:spPr>
        <a:xfrm>
          <a:off x="10248900" y="10485091"/>
          <a:ext cx="1876425" cy="10496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470647</xdr:colOff>
      <xdr:row>1</xdr:row>
      <xdr:rowOff>67236</xdr:rowOff>
    </xdr:from>
    <xdr:to>
      <xdr:col>9</xdr:col>
      <xdr:colOff>504265</xdr:colOff>
      <xdr:row>48</xdr:row>
      <xdr:rowOff>168088</xdr:rowOff>
    </xdr:to>
    <xdr:grpSp>
      <xdr:nvGrpSpPr>
        <xdr:cNvPr id="4" name="Agrupa 3">
          <a:extLst>
            <a:ext uri="{FF2B5EF4-FFF2-40B4-BE49-F238E27FC236}">
              <a16:creationId xmlns:a16="http://schemas.microsoft.com/office/drawing/2014/main" id="{CF7C342F-7821-3252-BE86-459567CB0400}"/>
            </a:ext>
          </a:extLst>
        </xdr:cNvPr>
        <xdr:cNvGrpSpPr/>
      </xdr:nvGrpSpPr>
      <xdr:grpSpPr>
        <a:xfrm>
          <a:off x="1064559" y="257736"/>
          <a:ext cx="4784912" cy="9110381"/>
          <a:chOff x="2293935" y="380211"/>
          <a:chExt cx="3024552" cy="6354584"/>
        </a:xfrm>
      </xdr:grpSpPr>
      <xdr:pic>
        <xdr:nvPicPr>
          <xdr:cNvPr id="5" name="Picture 2" descr="2022 Ford Transit 350 HD Cargo Van Price, Reviews, Pictures &amp; More | Kelley  Blue Book">
            <a:extLst>
              <a:ext uri="{FF2B5EF4-FFF2-40B4-BE49-F238E27FC236}">
                <a16:creationId xmlns:a16="http://schemas.microsoft.com/office/drawing/2014/main" id="{5FABC045-CA59-AF5E-5692-EB6003F9EEB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843" b="16614"/>
          <a:stretch/>
        </xdr:blipFill>
        <xdr:spPr bwMode="auto">
          <a:xfrm rot="16200000">
            <a:off x="628919" y="2045227"/>
            <a:ext cx="6354584" cy="30245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" name="Agrupa 5">
            <a:extLst>
              <a:ext uri="{FF2B5EF4-FFF2-40B4-BE49-F238E27FC236}">
                <a16:creationId xmlns:a16="http://schemas.microsoft.com/office/drawing/2014/main" id="{CE45CEA5-5B4D-E0CE-BE3B-97ACCE1382DD}"/>
              </a:ext>
            </a:extLst>
          </xdr:cNvPr>
          <xdr:cNvGrpSpPr/>
        </xdr:nvGrpSpPr>
        <xdr:grpSpPr>
          <a:xfrm>
            <a:off x="2977046" y="2051433"/>
            <a:ext cx="1504602" cy="370050"/>
            <a:chOff x="6606132" y="2072648"/>
            <a:chExt cx="1504602" cy="370050"/>
          </a:xfrm>
        </xdr:grpSpPr>
        <xdr:grpSp>
          <xdr:nvGrpSpPr>
            <xdr:cNvPr id="7" name="Agrupa 6">
              <a:extLst>
                <a:ext uri="{FF2B5EF4-FFF2-40B4-BE49-F238E27FC236}">
                  <a16:creationId xmlns:a16="http://schemas.microsoft.com/office/drawing/2014/main" id="{68E21701-2591-09CD-59E1-EA978F37C503}"/>
                </a:ext>
              </a:extLst>
            </xdr:cNvPr>
            <xdr:cNvGrpSpPr/>
          </xdr:nvGrpSpPr>
          <xdr:grpSpPr>
            <a:xfrm>
              <a:off x="6606132" y="2072648"/>
              <a:ext cx="422492" cy="370050"/>
              <a:chOff x="6606132" y="2072648"/>
              <a:chExt cx="422492" cy="370050"/>
            </a:xfrm>
          </xdr:grpSpPr>
          <xdr:sp macro="" textlink="">
            <xdr:nvSpPr>
              <xdr:cNvPr id="14" name="Rectangle: cantonades arrodonides 13">
                <a:extLst>
                  <a:ext uri="{FF2B5EF4-FFF2-40B4-BE49-F238E27FC236}">
                    <a16:creationId xmlns:a16="http://schemas.microsoft.com/office/drawing/2014/main" id="{E86B1716-3840-2D3F-165D-33D3DC0C9631}"/>
                  </a:ext>
                </a:extLst>
              </xdr:cNvPr>
              <xdr:cNvSpPr/>
            </xdr:nvSpPr>
            <xdr:spPr>
              <a:xfrm>
                <a:off x="6606132" y="2072648"/>
                <a:ext cx="422492" cy="370050"/>
              </a:xfrm>
              <a:prstGeom prst="round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 rtl="0"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ES"/>
              </a:p>
            </xdr:txBody>
          </xdr:sp>
          <xdr:sp macro="" textlink="">
            <xdr:nvSpPr>
              <xdr:cNvPr id="15" name="Rectangle: cantonades arrodonides 14">
                <a:extLst>
                  <a:ext uri="{FF2B5EF4-FFF2-40B4-BE49-F238E27FC236}">
                    <a16:creationId xmlns:a16="http://schemas.microsoft.com/office/drawing/2014/main" id="{ABFF5A42-F873-AA72-4A88-4A0455132892}"/>
                  </a:ext>
                </a:extLst>
              </xdr:cNvPr>
              <xdr:cNvSpPr/>
            </xdr:nvSpPr>
            <xdr:spPr>
              <a:xfrm>
                <a:off x="6702759" y="2072648"/>
                <a:ext cx="246681" cy="259072"/>
              </a:xfrm>
              <a:prstGeom prst="roundRect">
                <a:avLst/>
              </a:prstGeom>
            </xdr:spPr>
            <xdr:style>
              <a:lnRef idx="2">
                <a:schemeClr val="accent3">
                  <a:shade val="50000"/>
                </a:schemeClr>
              </a:lnRef>
              <a:fillRef idx="1">
                <a:schemeClr val="accent3"/>
              </a:fillRef>
              <a:effectRef idx="0">
                <a:schemeClr val="accent3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 rtl="0"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ES"/>
              </a:p>
            </xdr:txBody>
          </xdr:sp>
        </xdr:grpSp>
        <xdr:grpSp>
          <xdr:nvGrpSpPr>
            <xdr:cNvPr id="8" name="Agrupa 7">
              <a:extLst>
                <a:ext uri="{FF2B5EF4-FFF2-40B4-BE49-F238E27FC236}">
                  <a16:creationId xmlns:a16="http://schemas.microsoft.com/office/drawing/2014/main" id="{FF9A817C-8602-53CD-A981-EED6F25D4513}"/>
                </a:ext>
              </a:extLst>
            </xdr:cNvPr>
            <xdr:cNvGrpSpPr/>
          </xdr:nvGrpSpPr>
          <xdr:grpSpPr>
            <a:xfrm>
              <a:off x="7135855" y="2072648"/>
              <a:ext cx="422492" cy="370050"/>
              <a:chOff x="6606132" y="2072648"/>
              <a:chExt cx="422492" cy="370050"/>
            </a:xfrm>
          </xdr:grpSpPr>
          <xdr:sp macro="" textlink="">
            <xdr:nvSpPr>
              <xdr:cNvPr id="12" name="Rectangle: cantonades arrodonides 11">
                <a:extLst>
                  <a:ext uri="{FF2B5EF4-FFF2-40B4-BE49-F238E27FC236}">
                    <a16:creationId xmlns:a16="http://schemas.microsoft.com/office/drawing/2014/main" id="{AE4A6577-9F1C-BD24-AF4B-642FDC993C70}"/>
                  </a:ext>
                </a:extLst>
              </xdr:cNvPr>
              <xdr:cNvSpPr/>
            </xdr:nvSpPr>
            <xdr:spPr>
              <a:xfrm>
                <a:off x="6606132" y="2072648"/>
                <a:ext cx="422492" cy="370050"/>
              </a:xfrm>
              <a:prstGeom prst="round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 rtl="0"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ES"/>
              </a:p>
            </xdr:txBody>
          </xdr:sp>
          <xdr:sp macro="" textlink="">
            <xdr:nvSpPr>
              <xdr:cNvPr id="13" name="Rectangle: cantonades arrodonides 12">
                <a:extLst>
                  <a:ext uri="{FF2B5EF4-FFF2-40B4-BE49-F238E27FC236}">
                    <a16:creationId xmlns:a16="http://schemas.microsoft.com/office/drawing/2014/main" id="{B5ED1C76-6FF7-3A8C-F346-604A485FECD8}"/>
                  </a:ext>
                </a:extLst>
              </xdr:cNvPr>
              <xdr:cNvSpPr/>
            </xdr:nvSpPr>
            <xdr:spPr>
              <a:xfrm>
                <a:off x="6702759" y="2072648"/>
                <a:ext cx="246681" cy="259072"/>
              </a:xfrm>
              <a:prstGeom prst="roundRect">
                <a:avLst/>
              </a:prstGeom>
            </xdr:spPr>
            <xdr:style>
              <a:lnRef idx="2">
                <a:schemeClr val="accent3">
                  <a:shade val="50000"/>
                </a:schemeClr>
              </a:lnRef>
              <a:fillRef idx="1">
                <a:schemeClr val="accent3"/>
              </a:fillRef>
              <a:effectRef idx="0">
                <a:schemeClr val="accent3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 rtl="0"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ES"/>
              </a:p>
            </xdr:txBody>
          </xdr:sp>
        </xdr:grpSp>
        <xdr:grpSp>
          <xdr:nvGrpSpPr>
            <xdr:cNvPr id="9" name="Agrupa 8">
              <a:extLst>
                <a:ext uri="{FF2B5EF4-FFF2-40B4-BE49-F238E27FC236}">
                  <a16:creationId xmlns:a16="http://schemas.microsoft.com/office/drawing/2014/main" id="{8EAC1878-82AA-DB19-A15F-2E233167B73F}"/>
                </a:ext>
              </a:extLst>
            </xdr:cNvPr>
            <xdr:cNvGrpSpPr/>
          </xdr:nvGrpSpPr>
          <xdr:grpSpPr>
            <a:xfrm>
              <a:off x="7688242" y="2072648"/>
              <a:ext cx="422492" cy="370050"/>
              <a:chOff x="6606132" y="2072648"/>
              <a:chExt cx="422492" cy="370050"/>
            </a:xfrm>
          </xdr:grpSpPr>
          <xdr:sp macro="" textlink="">
            <xdr:nvSpPr>
              <xdr:cNvPr id="10" name="Rectangle: cantonades arrodonides 9">
                <a:extLst>
                  <a:ext uri="{FF2B5EF4-FFF2-40B4-BE49-F238E27FC236}">
                    <a16:creationId xmlns:a16="http://schemas.microsoft.com/office/drawing/2014/main" id="{E4C4777B-3277-BD42-7AC6-2C341637EF12}"/>
                  </a:ext>
                </a:extLst>
              </xdr:cNvPr>
              <xdr:cNvSpPr/>
            </xdr:nvSpPr>
            <xdr:spPr>
              <a:xfrm>
                <a:off x="6606132" y="2072648"/>
                <a:ext cx="422492" cy="370050"/>
              </a:xfrm>
              <a:prstGeom prst="roundRect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 rtl="0"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ES"/>
              </a:p>
            </xdr:txBody>
          </xdr:sp>
          <xdr:sp macro="" textlink="">
            <xdr:nvSpPr>
              <xdr:cNvPr id="11" name="Rectangle: cantonades arrodonides 10">
                <a:extLst>
                  <a:ext uri="{FF2B5EF4-FFF2-40B4-BE49-F238E27FC236}">
                    <a16:creationId xmlns:a16="http://schemas.microsoft.com/office/drawing/2014/main" id="{79274D90-C0F3-3F53-7C6D-A3926C185F15}"/>
                  </a:ext>
                </a:extLst>
              </xdr:cNvPr>
              <xdr:cNvSpPr/>
            </xdr:nvSpPr>
            <xdr:spPr>
              <a:xfrm>
                <a:off x="6702759" y="2072648"/>
                <a:ext cx="246681" cy="259072"/>
              </a:xfrm>
              <a:prstGeom prst="roundRect">
                <a:avLst/>
              </a:prstGeom>
            </xdr:spPr>
            <xdr:style>
              <a:lnRef idx="2">
                <a:schemeClr val="accent3">
                  <a:shade val="50000"/>
                </a:schemeClr>
              </a:lnRef>
              <a:fillRef idx="1">
                <a:schemeClr val="accent3"/>
              </a:fillRef>
              <a:effectRef idx="0">
                <a:schemeClr val="accent3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 rtl="0"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s-ES"/>
              </a:p>
            </xdr:txBody>
          </xdr:sp>
        </xdr:grpSp>
      </xdr:grpSp>
    </xdr:grpSp>
    <xdr:clientData/>
  </xdr:twoCellAnchor>
  <xdr:twoCellAnchor editAs="oneCell">
    <xdr:from>
      <xdr:col>1</xdr:col>
      <xdr:colOff>0</xdr:colOff>
      <xdr:row>2</xdr:row>
      <xdr:rowOff>0</xdr:rowOff>
    </xdr:from>
    <xdr:to>
      <xdr:col>18</xdr:col>
      <xdr:colOff>493507</xdr:colOff>
      <xdr:row>40</xdr:row>
      <xdr:rowOff>137160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145674</xdr:colOff>
      <xdr:row>21</xdr:row>
      <xdr:rowOff>22413</xdr:rowOff>
    </xdr:from>
    <xdr:to>
      <xdr:col>4</xdr:col>
      <xdr:colOff>537881</xdr:colOff>
      <xdr:row>39</xdr:row>
      <xdr:rowOff>78441</xdr:rowOff>
    </xdr:to>
    <xdr:sp macro="" textlink="">
      <xdr:nvSpPr>
        <xdr:cNvPr id="2" name="Rectangle: cantonades arrodonides 1">
          <a:extLst>
            <a:ext uri="{FF2B5EF4-FFF2-40B4-BE49-F238E27FC236}">
              <a16:creationId xmlns:a16="http://schemas.microsoft.com/office/drawing/2014/main" id="{4BCB7067-94CA-B00D-6FD7-A0F52EB35BE6}"/>
            </a:ext>
          </a:extLst>
        </xdr:cNvPr>
        <xdr:cNvSpPr/>
      </xdr:nvSpPr>
      <xdr:spPr>
        <a:xfrm>
          <a:off x="1927409" y="4022913"/>
          <a:ext cx="986119" cy="3485028"/>
        </a:xfrm>
        <a:prstGeom prst="round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500">
              <a:latin typeface="Biome" panose="020B0503030204020804" pitchFamily="34" charset="0"/>
              <a:cs typeface="Biome" panose="020B0503030204020804" pitchFamily="34" charset="0"/>
            </a:rPr>
            <a:t>M5</a:t>
          </a:r>
        </a:p>
      </xdr:txBody>
    </xdr:sp>
    <xdr:clientData/>
  </xdr:twoCellAnchor>
  <xdr:twoCellAnchor>
    <xdr:from>
      <xdr:col>6</xdr:col>
      <xdr:colOff>242044</xdr:colOff>
      <xdr:row>26</xdr:row>
      <xdr:rowOff>22412</xdr:rowOff>
    </xdr:from>
    <xdr:to>
      <xdr:col>8</xdr:col>
      <xdr:colOff>22412</xdr:colOff>
      <xdr:row>39</xdr:row>
      <xdr:rowOff>17929</xdr:rowOff>
    </xdr:to>
    <xdr:sp macro="" textlink="">
      <xdr:nvSpPr>
        <xdr:cNvPr id="16" name="Rectangle: cantonades arrodonides 15">
          <a:extLst>
            <a:ext uri="{FF2B5EF4-FFF2-40B4-BE49-F238E27FC236}">
              <a16:creationId xmlns:a16="http://schemas.microsoft.com/office/drawing/2014/main" id="{F4A7E88B-5B48-4F98-9303-65741391533E}"/>
            </a:ext>
          </a:extLst>
        </xdr:cNvPr>
        <xdr:cNvSpPr/>
      </xdr:nvSpPr>
      <xdr:spPr>
        <a:xfrm>
          <a:off x="3805515" y="4975412"/>
          <a:ext cx="968191" cy="2472017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500">
              <a:latin typeface="Biome" panose="020B0503030204020804" pitchFamily="34" charset="0"/>
              <a:cs typeface="Biome" panose="020B0503030204020804" pitchFamily="34" charset="0"/>
            </a:rPr>
            <a:t>M2</a:t>
          </a:r>
        </a:p>
      </xdr:txBody>
    </xdr:sp>
    <xdr:clientData/>
  </xdr:twoCellAnchor>
  <xdr:twoCellAnchor>
    <xdr:from>
      <xdr:col>6</xdr:col>
      <xdr:colOff>304797</xdr:colOff>
      <xdr:row>33</xdr:row>
      <xdr:rowOff>145678</xdr:rowOff>
    </xdr:from>
    <xdr:to>
      <xdr:col>8</xdr:col>
      <xdr:colOff>11206</xdr:colOff>
      <xdr:row>39</xdr:row>
      <xdr:rowOff>13448</xdr:rowOff>
    </xdr:to>
    <xdr:sp macro="" textlink="">
      <xdr:nvSpPr>
        <xdr:cNvPr id="17" name="Rectangle: cantonades arrodonides 16">
          <a:extLst>
            <a:ext uri="{FF2B5EF4-FFF2-40B4-BE49-F238E27FC236}">
              <a16:creationId xmlns:a16="http://schemas.microsoft.com/office/drawing/2014/main" id="{1077E42E-6C90-4D78-A696-5BF439447581}"/>
            </a:ext>
          </a:extLst>
        </xdr:cNvPr>
        <xdr:cNvSpPr/>
      </xdr:nvSpPr>
      <xdr:spPr>
        <a:xfrm>
          <a:off x="3868268" y="6432178"/>
          <a:ext cx="894232" cy="1010770"/>
        </a:xfrm>
        <a:prstGeom prst="round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500">
              <a:latin typeface="Biome" panose="020B0503030204020804" pitchFamily="34" charset="0"/>
              <a:cs typeface="Biome" panose="020B0503030204020804" pitchFamily="34" charset="0"/>
            </a:rPr>
            <a:t>M1</a:t>
          </a:r>
        </a:p>
      </xdr:txBody>
    </xdr:sp>
    <xdr:clientData/>
  </xdr:twoCellAnchor>
  <xdr:twoCellAnchor>
    <xdr:from>
      <xdr:col>6</xdr:col>
      <xdr:colOff>266697</xdr:colOff>
      <xdr:row>39</xdr:row>
      <xdr:rowOff>40343</xdr:rowOff>
    </xdr:from>
    <xdr:to>
      <xdr:col>7</xdr:col>
      <xdr:colOff>567018</xdr:colOff>
      <xdr:row>44</xdr:row>
      <xdr:rowOff>98613</xdr:rowOff>
    </xdr:to>
    <xdr:sp macro="" textlink="">
      <xdr:nvSpPr>
        <xdr:cNvPr id="18" name="Rectangle: cantonades arrodonides 17">
          <a:extLst>
            <a:ext uri="{FF2B5EF4-FFF2-40B4-BE49-F238E27FC236}">
              <a16:creationId xmlns:a16="http://schemas.microsoft.com/office/drawing/2014/main" id="{52AEC007-072D-4F07-B1A2-9DB8F28982E5}"/>
            </a:ext>
          </a:extLst>
        </xdr:cNvPr>
        <xdr:cNvSpPr/>
      </xdr:nvSpPr>
      <xdr:spPr>
        <a:xfrm>
          <a:off x="3830168" y="7469843"/>
          <a:ext cx="894232" cy="1010770"/>
        </a:xfrm>
        <a:prstGeom prst="round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500">
              <a:latin typeface="Biome" panose="020B0503030204020804" pitchFamily="34" charset="0"/>
              <a:cs typeface="Biome" panose="020B0503030204020804" pitchFamily="34" charset="0"/>
            </a:rPr>
            <a:t>M3</a:t>
          </a:r>
        </a:p>
      </xdr:txBody>
    </xdr:sp>
    <xdr:clientData/>
  </xdr:twoCellAnchor>
  <xdr:twoCellAnchor>
    <xdr:from>
      <xdr:col>3</xdr:col>
      <xdr:colOff>123265</xdr:colOff>
      <xdr:row>39</xdr:row>
      <xdr:rowOff>58272</xdr:rowOff>
    </xdr:from>
    <xdr:to>
      <xdr:col>6</xdr:col>
      <xdr:colOff>215152</xdr:colOff>
      <xdr:row>44</xdr:row>
      <xdr:rowOff>116542</xdr:rowOff>
    </xdr:to>
    <xdr:sp macro="" textlink="">
      <xdr:nvSpPr>
        <xdr:cNvPr id="19" name="Rectangle: cantonades arrodonides 18">
          <a:extLst>
            <a:ext uri="{FF2B5EF4-FFF2-40B4-BE49-F238E27FC236}">
              <a16:creationId xmlns:a16="http://schemas.microsoft.com/office/drawing/2014/main" id="{C8966A78-F3AF-4D00-86C2-2F568C25E80E}"/>
            </a:ext>
          </a:extLst>
        </xdr:cNvPr>
        <xdr:cNvSpPr/>
      </xdr:nvSpPr>
      <xdr:spPr>
        <a:xfrm>
          <a:off x="1905000" y="7487772"/>
          <a:ext cx="1873623" cy="1010770"/>
        </a:xfrm>
        <a:prstGeom prst="round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500">
              <a:latin typeface="Biome" panose="020B0503030204020804" pitchFamily="34" charset="0"/>
              <a:cs typeface="Biome" panose="020B0503030204020804" pitchFamily="34" charset="0"/>
            </a:rPr>
            <a:t>M4</a:t>
          </a:r>
        </a:p>
      </xdr:txBody>
    </xdr:sp>
    <xdr:clientData/>
  </xdr:twoCellAnchor>
  <xdr:twoCellAnchor editAs="oneCell">
    <xdr:from>
      <xdr:col>3</xdr:col>
      <xdr:colOff>414618</xdr:colOff>
      <xdr:row>17</xdr:row>
      <xdr:rowOff>156882</xdr:rowOff>
    </xdr:from>
    <xdr:to>
      <xdr:col>4</xdr:col>
      <xdr:colOff>71438</xdr:colOff>
      <xdr:row>19</xdr:row>
      <xdr:rowOff>45454</xdr:rowOff>
    </xdr:to>
    <xdr:pic>
      <xdr:nvPicPr>
        <xdr:cNvPr id="20" name="Imatge 19">
          <a:extLst>
            <a:ext uri="{FF2B5EF4-FFF2-40B4-BE49-F238E27FC236}">
              <a16:creationId xmlns:a16="http://schemas.microsoft.com/office/drawing/2014/main" id="{8E12696A-FD93-78D3-F56D-952227BDC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447" t="28463" r="59095" b="68749"/>
        <a:stretch/>
      </xdr:blipFill>
      <xdr:spPr>
        <a:xfrm>
          <a:off x="2196353" y="3395382"/>
          <a:ext cx="250732" cy="269572"/>
        </a:xfrm>
        <a:prstGeom prst="rect">
          <a:avLst/>
        </a:prstGeom>
      </xdr:spPr>
    </xdr:pic>
    <xdr:clientData/>
  </xdr:twoCellAnchor>
  <xdr:twoCellAnchor editAs="oneCell">
    <xdr:from>
      <xdr:col>6</xdr:col>
      <xdr:colOff>156882</xdr:colOff>
      <xdr:row>16</xdr:row>
      <xdr:rowOff>190499</xdr:rowOff>
    </xdr:from>
    <xdr:to>
      <xdr:col>6</xdr:col>
      <xdr:colOff>536491</xdr:colOff>
      <xdr:row>18</xdr:row>
      <xdr:rowOff>189108</xdr:rowOff>
    </xdr:to>
    <xdr:pic>
      <xdr:nvPicPr>
        <xdr:cNvPr id="21" name="Gràfic 32" descr="Thermometer with solid fill">
          <a:extLst>
            <a:ext uri="{FF2B5EF4-FFF2-40B4-BE49-F238E27FC236}">
              <a16:creationId xmlns:a16="http://schemas.microsoft.com/office/drawing/2014/main" id="{A187B185-1CD8-DA11-4A84-6B2B1A56B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20353" y="3238499"/>
          <a:ext cx="379609" cy="379609"/>
        </a:xfrm>
        <a:prstGeom prst="rect">
          <a:avLst/>
        </a:prstGeom>
      </xdr:spPr>
    </xdr:pic>
    <xdr:clientData/>
  </xdr:twoCellAnchor>
  <xdr:twoCellAnchor editAs="oneCell">
    <xdr:from>
      <xdr:col>11</xdr:col>
      <xdr:colOff>163606</xdr:colOff>
      <xdr:row>2</xdr:row>
      <xdr:rowOff>96369</xdr:rowOff>
    </xdr:from>
    <xdr:to>
      <xdr:col>11</xdr:col>
      <xdr:colOff>543215</xdr:colOff>
      <xdr:row>4</xdr:row>
      <xdr:rowOff>94978</xdr:rowOff>
    </xdr:to>
    <xdr:pic>
      <xdr:nvPicPr>
        <xdr:cNvPr id="22" name="Gràfic 32" descr="Thermometer with solid fill">
          <a:extLst>
            <a:ext uri="{FF2B5EF4-FFF2-40B4-BE49-F238E27FC236}">
              <a16:creationId xmlns:a16="http://schemas.microsoft.com/office/drawing/2014/main" id="{30C71DDA-A9BD-4C30-BCB2-6A3728D1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96635" y="477369"/>
          <a:ext cx="379609" cy="3796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197223</xdr:colOff>
      <xdr:row>4</xdr:row>
      <xdr:rowOff>163606</xdr:rowOff>
    </xdr:from>
    <xdr:to>
      <xdr:col>11</xdr:col>
      <xdr:colOff>447955</xdr:colOff>
      <xdr:row>6</xdr:row>
      <xdr:rowOff>52178</xdr:rowOff>
    </xdr:to>
    <xdr:pic>
      <xdr:nvPicPr>
        <xdr:cNvPr id="23" name="Imatge 22">
          <a:extLst>
            <a:ext uri="{FF2B5EF4-FFF2-40B4-BE49-F238E27FC236}">
              <a16:creationId xmlns:a16="http://schemas.microsoft.com/office/drawing/2014/main" id="{AD52C82F-760E-44C8-89F0-01D3A25E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447" t="28463" r="59095" b="68749"/>
        <a:stretch/>
      </xdr:blipFill>
      <xdr:spPr>
        <a:xfrm>
          <a:off x="6730252" y="925606"/>
          <a:ext cx="250732" cy="269572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6</xdr:row>
      <xdr:rowOff>168088</xdr:rowOff>
    </xdr:from>
    <xdr:to>
      <xdr:col>11</xdr:col>
      <xdr:colOff>494761</xdr:colOff>
      <xdr:row>8</xdr:row>
      <xdr:rowOff>74027</xdr:rowOff>
    </xdr:to>
    <xdr:pic>
      <xdr:nvPicPr>
        <xdr:cNvPr id="24" name="Imatge 23">
          <a:extLst>
            <a:ext uri="{FF2B5EF4-FFF2-40B4-BE49-F238E27FC236}">
              <a16:creationId xmlns:a16="http://schemas.microsoft.com/office/drawing/2014/main" id="{F0BCCA23-E9A3-34F0-7279-5A7854F94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719" t="34743" r="58860" b="62289"/>
        <a:stretch/>
      </xdr:blipFill>
      <xdr:spPr>
        <a:xfrm>
          <a:off x="6611470" y="1311088"/>
          <a:ext cx="416320" cy="286939"/>
        </a:xfrm>
        <a:prstGeom prst="rect">
          <a:avLst/>
        </a:prstGeom>
      </xdr:spPr>
    </xdr:pic>
    <xdr:clientData/>
  </xdr:twoCellAnchor>
  <xdr:twoCellAnchor editAs="oneCell">
    <xdr:from>
      <xdr:col>4</xdr:col>
      <xdr:colOff>186018</xdr:colOff>
      <xdr:row>15</xdr:row>
      <xdr:rowOff>186017</xdr:rowOff>
    </xdr:from>
    <xdr:to>
      <xdr:col>5</xdr:col>
      <xdr:colOff>8426</xdr:colOff>
      <xdr:row>17</xdr:row>
      <xdr:rowOff>91956</xdr:rowOff>
    </xdr:to>
    <xdr:pic>
      <xdr:nvPicPr>
        <xdr:cNvPr id="25" name="Imatge 24">
          <a:extLst>
            <a:ext uri="{FF2B5EF4-FFF2-40B4-BE49-F238E27FC236}">
              <a16:creationId xmlns:a16="http://schemas.microsoft.com/office/drawing/2014/main" id="{4E747F86-3862-462E-A760-DD75D531CE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719" t="34743" r="58860" b="62289"/>
        <a:stretch/>
      </xdr:blipFill>
      <xdr:spPr>
        <a:xfrm>
          <a:off x="2561665" y="3043517"/>
          <a:ext cx="416320" cy="286939"/>
        </a:xfrm>
        <a:prstGeom prst="rect">
          <a:avLst/>
        </a:prstGeom>
      </xdr:spPr>
    </xdr:pic>
    <xdr:clientData/>
  </xdr:twoCellAnchor>
  <xdr:twoCellAnchor editAs="oneCell">
    <xdr:from>
      <xdr:col>11</xdr:col>
      <xdr:colOff>156883</xdr:colOff>
      <xdr:row>8</xdr:row>
      <xdr:rowOff>145677</xdr:rowOff>
    </xdr:from>
    <xdr:to>
      <xdr:col>11</xdr:col>
      <xdr:colOff>454895</xdr:colOff>
      <xdr:row>10</xdr:row>
      <xdr:rowOff>62689</xdr:rowOff>
    </xdr:to>
    <xdr:pic>
      <xdr:nvPicPr>
        <xdr:cNvPr id="26" name="Gràfic 8" descr="Lightbulb with solid fill">
          <a:extLst>
            <a:ext uri="{FF2B5EF4-FFF2-40B4-BE49-F238E27FC236}">
              <a16:creationId xmlns:a16="http://schemas.microsoft.com/office/drawing/2014/main" id="{B91AB4F0-25CA-B5B2-6B44-6138E07BE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689912" y="1669677"/>
          <a:ext cx="298012" cy="298012"/>
        </a:xfrm>
        <a:prstGeom prst="rect">
          <a:avLst/>
        </a:prstGeom>
      </xdr:spPr>
    </xdr:pic>
    <xdr:clientData/>
  </xdr:twoCellAnchor>
  <xdr:twoCellAnchor editAs="oneCell">
    <xdr:from>
      <xdr:col>5</xdr:col>
      <xdr:colOff>275665</xdr:colOff>
      <xdr:row>25</xdr:row>
      <xdr:rowOff>129989</xdr:rowOff>
    </xdr:from>
    <xdr:to>
      <xdr:col>5</xdr:col>
      <xdr:colOff>573677</xdr:colOff>
      <xdr:row>27</xdr:row>
      <xdr:rowOff>47001</xdr:rowOff>
    </xdr:to>
    <xdr:pic>
      <xdr:nvPicPr>
        <xdr:cNvPr id="27" name="Gràfic 8" descr="Lightbulb with solid fill">
          <a:extLst>
            <a:ext uri="{FF2B5EF4-FFF2-40B4-BE49-F238E27FC236}">
              <a16:creationId xmlns:a16="http://schemas.microsoft.com/office/drawing/2014/main" id="{4EFFD054-4BD4-4E67-BE60-C014F40F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245224" y="4892489"/>
          <a:ext cx="298012" cy="298012"/>
        </a:xfrm>
        <a:prstGeom prst="rect">
          <a:avLst/>
        </a:prstGeom>
      </xdr:spPr>
    </xdr:pic>
    <xdr:clientData/>
  </xdr:twoCellAnchor>
  <xdr:twoCellAnchor editAs="oneCell">
    <xdr:from>
      <xdr:col>3</xdr:col>
      <xdr:colOff>147918</xdr:colOff>
      <xdr:row>40</xdr:row>
      <xdr:rowOff>35859</xdr:rowOff>
    </xdr:from>
    <xdr:to>
      <xdr:col>3</xdr:col>
      <xdr:colOff>445930</xdr:colOff>
      <xdr:row>41</xdr:row>
      <xdr:rowOff>143371</xdr:rowOff>
    </xdr:to>
    <xdr:pic>
      <xdr:nvPicPr>
        <xdr:cNvPr id="28" name="Gràfic 8" descr="Lightbulb with solid fill">
          <a:extLst>
            <a:ext uri="{FF2B5EF4-FFF2-40B4-BE49-F238E27FC236}">
              <a16:creationId xmlns:a16="http://schemas.microsoft.com/office/drawing/2014/main" id="{5ADCFA52-753F-407E-873D-2CDD7A1B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929653" y="7655859"/>
          <a:ext cx="298012" cy="298012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10</xdr:row>
      <xdr:rowOff>123265</xdr:rowOff>
    </xdr:from>
    <xdr:to>
      <xdr:col>11</xdr:col>
      <xdr:colOff>526117</xdr:colOff>
      <xdr:row>12</xdr:row>
      <xdr:rowOff>104215</xdr:rowOff>
    </xdr:to>
    <xdr:pic>
      <xdr:nvPicPr>
        <xdr:cNvPr id="29" name="Imatge 28">
          <a:extLst>
            <a:ext uri="{FF2B5EF4-FFF2-40B4-BE49-F238E27FC236}">
              <a16:creationId xmlns:a16="http://schemas.microsoft.com/office/drawing/2014/main" id="{D7FEA0AC-C3D6-2096-A438-8324D9F2D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1" y="2028265"/>
          <a:ext cx="4476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22412</xdr:colOff>
      <xdr:row>1</xdr:row>
      <xdr:rowOff>44823</xdr:rowOff>
    </xdr:from>
    <xdr:to>
      <xdr:col>25</xdr:col>
      <xdr:colOff>465935</xdr:colOff>
      <xdr:row>37</xdr:row>
      <xdr:rowOff>37383</xdr:rowOff>
    </xdr:to>
    <xdr:pic>
      <xdr:nvPicPr>
        <xdr:cNvPr id="30" name="Imatge 29">
          <a:extLst>
            <a:ext uri="{FF2B5EF4-FFF2-40B4-BE49-F238E27FC236}">
              <a16:creationId xmlns:a16="http://schemas.microsoft.com/office/drawing/2014/main" id="{6629E3C1-594E-853C-25F8-D263D2C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29265" y="235323"/>
          <a:ext cx="6382641" cy="6906589"/>
        </a:xfrm>
        <a:prstGeom prst="rect">
          <a:avLst/>
        </a:prstGeom>
      </xdr:spPr>
    </xdr:pic>
    <xdr:clientData/>
  </xdr:twoCellAnchor>
  <xdr:twoCellAnchor editAs="oneCell">
    <xdr:from>
      <xdr:col>15</xdr:col>
      <xdr:colOff>56029</xdr:colOff>
      <xdr:row>37</xdr:row>
      <xdr:rowOff>156882</xdr:rowOff>
    </xdr:from>
    <xdr:to>
      <xdr:col>25</xdr:col>
      <xdr:colOff>414617</xdr:colOff>
      <xdr:row>76</xdr:row>
      <xdr:rowOff>177746</xdr:rowOff>
    </xdr:to>
    <xdr:pic>
      <xdr:nvPicPr>
        <xdr:cNvPr id="31" name="Imatge 30">
          <a:extLst>
            <a:ext uri="{FF2B5EF4-FFF2-40B4-BE49-F238E27FC236}">
              <a16:creationId xmlns:a16="http://schemas.microsoft.com/office/drawing/2014/main" id="{4444D5D9-3EBA-7CD7-D72C-9ED18BCB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62882" y="7261411"/>
          <a:ext cx="6297706" cy="74503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38100</xdr:colOff>
      <xdr:row>0</xdr:row>
      <xdr:rowOff>5921</xdr:rowOff>
    </xdr:from>
    <xdr:to>
      <xdr:col>36</xdr:col>
      <xdr:colOff>535312</xdr:colOff>
      <xdr:row>20</xdr:row>
      <xdr:rowOff>10630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B322CF6-AF72-A9B5-1CF0-7E8F0F56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7700" y="5921"/>
          <a:ext cx="6593212" cy="3814709"/>
        </a:xfrm>
        <a:prstGeom prst="rect">
          <a:avLst/>
        </a:prstGeom>
      </xdr:spPr>
    </xdr:pic>
    <xdr:clientData/>
  </xdr:twoCellAnchor>
  <xdr:twoCellAnchor editAs="oneCell">
    <xdr:from>
      <xdr:col>25</xdr:col>
      <xdr:colOff>381000</xdr:colOff>
      <xdr:row>22</xdr:row>
      <xdr:rowOff>142875</xdr:rowOff>
    </xdr:from>
    <xdr:to>
      <xdr:col>38</xdr:col>
      <xdr:colOff>116312</xdr:colOff>
      <xdr:row>45</xdr:row>
      <xdr:rowOff>162954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3C0642DE-A91C-38DF-C82F-950239C5D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0" y="4333875"/>
          <a:ext cx="7660112" cy="4401579"/>
        </a:xfrm>
        <a:prstGeom prst="rect">
          <a:avLst/>
        </a:prstGeom>
      </xdr:spPr>
    </xdr:pic>
    <xdr:clientData/>
  </xdr:twoCellAnchor>
  <xdr:twoCellAnchor editAs="oneCell">
    <xdr:from>
      <xdr:col>5</xdr:col>
      <xdr:colOff>271625</xdr:colOff>
      <xdr:row>15</xdr:row>
      <xdr:rowOff>164993</xdr:rowOff>
    </xdr:from>
    <xdr:to>
      <xdr:col>7</xdr:col>
      <xdr:colOff>161320</xdr:colOff>
      <xdr:row>26</xdr:row>
      <xdr:rowOff>135757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250D3562-FC71-E763-CA18-0A344643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2840941" y="3501177"/>
          <a:ext cx="2066264" cy="1108895"/>
        </a:xfrm>
        <a:prstGeom prst="rect">
          <a:avLst/>
        </a:prstGeom>
      </xdr:spPr>
    </xdr:pic>
    <xdr:clientData/>
  </xdr:twoCellAnchor>
  <xdr:twoCellAnchor>
    <xdr:from>
      <xdr:col>1</xdr:col>
      <xdr:colOff>470351</xdr:colOff>
      <xdr:row>5</xdr:row>
      <xdr:rowOff>183077</xdr:rowOff>
    </xdr:from>
    <xdr:to>
      <xdr:col>1</xdr:col>
      <xdr:colOff>499889</xdr:colOff>
      <xdr:row>19</xdr:row>
      <xdr:rowOff>156064</xdr:rowOff>
    </xdr:to>
    <xdr:cxnSp macro="">
      <xdr:nvCxnSpPr>
        <xdr:cNvPr id="6" name="Connector recte 5">
          <a:extLst>
            <a:ext uri="{FF2B5EF4-FFF2-40B4-BE49-F238E27FC236}">
              <a16:creationId xmlns:a16="http://schemas.microsoft.com/office/drawing/2014/main" id="{ACC8A574-882B-416B-8B78-A92296A0742E}"/>
            </a:ext>
          </a:extLst>
        </xdr:cNvPr>
        <xdr:cNvCxnSpPr>
          <a:cxnSpLocks/>
        </xdr:cNvCxnSpPr>
      </xdr:nvCxnSpPr>
      <xdr:spPr>
        <a:xfrm>
          <a:off x="1079951" y="1135577"/>
          <a:ext cx="29538" cy="2639987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148653</xdr:colOff>
      <xdr:row>6</xdr:row>
      <xdr:rowOff>153370</xdr:rowOff>
    </xdr:from>
    <xdr:to>
      <xdr:col>1</xdr:col>
      <xdr:colOff>151317</xdr:colOff>
      <xdr:row>19</xdr:row>
      <xdr:rowOff>90343</xdr:rowOff>
    </xdr:to>
    <xdr:cxnSp macro="">
      <xdr:nvCxnSpPr>
        <xdr:cNvPr id="7" name="Connector recte 6">
          <a:extLst>
            <a:ext uri="{FF2B5EF4-FFF2-40B4-BE49-F238E27FC236}">
              <a16:creationId xmlns:a16="http://schemas.microsoft.com/office/drawing/2014/main" id="{E2B695DC-1FE4-484E-8B1B-1E20E5BB3A82}"/>
            </a:ext>
          </a:extLst>
        </xdr:cNvPr>
        <xdr:cNvCxnSpPr>
          <a:cxnSpLocks/>
        </xdr:cNvCxnSpPr>
      </xdr:nvCxnSpPr>
      <xdr:spPr>
        <a:xfrm>
          <a:off x="758253" y="1296370"/>
          <a:ext cx="2664" cy="2413473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112320</xdr:colOff>
      <xdr:row>19</xdr:row>
      <xdr:rowOff>130632</xdr:rowOff>
    </xdr:from>
    <xdr:to>
      <xdr:col>3</xdr:col>
      <xdr:colOff>4256</xdr:colOff>
      <xdr:row>27</xdr:row>
      <xdr:rowOff>133348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C28771E3-9045-4DFA-8BFF-81C6F65F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0" y="3750132"/>
          <a:ext cx="1720736" cy="1526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132994</xdr:colOff>
      <xdr:row>24</xdr:row>
      <xdr:rowOff>75673</xdr:rowOff>
    </xdr:from>
    <xdr:to>
      <xdr:col>5</xdr:col>
      <xdr:colOff>328902</xdr:colOff>
      <xdr:row>24</xdr:row>
      <xdr:rowOff>75673</xdr:rowOff>
    </xdr:to>
    <xdr:cxnSp macro="">
      <xdr:nvCxnSpPr>
        <xdr:cNvPr id="9" name="Connector recte 8">
          <a:extLst>
            <a:ext uri="{FF2B5EF4-FFF2-40B4-BE49-F238E27FC236}">
              <a16:creationId xmlns:a16="http://schemas.microsoft.com/office/drawing/2014/main" id="{629CE059-47E7-4C21-9F0D-305AA004D3A8}"/>
            </a:ext>
          </a:extLst>
        </xdr:cNvPr>
        <xdr:cNvCxnSpPr>
          <a:cxnSpLocks/>
        </xdr:cNvCxnSpPr>
      </xdr:nvCxnSpPr>
      <xdr:spPr>
        <a:xfrm flipH="1">
          <a:off x="1961794" y="4647673"/>
          <a:ext cx="1415108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183397</xdr:colOff>
      <xdr:row>1</xdr:row>
      <xdr:rowOff>9525</xdr:rowOff>
    </xdr:from>
    <xdr:to>
      <xdr:col>13</xdr:col>
      <xdr:colOff>476250</xdr:colOff>
      <xdr:row>3</xdr:row>
      <xdr:rowOff>949</xdr:rowOff>
    </xdr:to>
    <xdr:sp macro="" textlink="">
      <xdr:nvSpPr>
        <xdr:cNvPr id="10" name="Títol 1">
          <a:extLst>
            <a:ext uri="{FF2B5EF4-FFF2-40B4-BE49-F238E27FC236}">
              <a16:creationId xmlns:a16="http://schemas.microsoft.com/office/drawing/2014/main" id="{9AE985BD-4BA2-4080-9B0B-AFF798D29A13}"/>
            </a:ext>
          </a:extLst>
        </xdr:cNvPr>
        <xdr:cNvSpPr txBox="1">
          <a:spLocks/>
        </xdr:cNvSpPr>
      </xdr:nvSpPr>
      <xdr:spPr>
        <a:xfrm>
          <a:off x="7498597" y="200025"/>
          <a:ext cx="902453" cy="37242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000"/>
            <a:t>12V</a:t>
          </a:r>
        </a:p>
      </xdr:txBody>
    </xdr:sp>
    <xdr:clientData/>
  </xdr:twoCellAnchor>
  <xdr:twoCellAnchor editAs="oneCell">
    <xdr:from>
      <xdr:col>15</xdr:col>
      <xdr:colOff>479182</xdr:colOff>
      <xdr:row>4</xdr:row>
      <xdr:rowOff>190059</xdr:rowOff>
    </xdr:from>
    <xdr:to>
      <xdr:col>18</xdr:col>
      <xdr:colOff>371118</xdr:colOff>
      <xdr:row>13</xdr:row>
      <xdr:rowOff>2275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DE81FCE5-BC96-4FA9-A229-F8EE8D0D6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182" y="952059"/>
          <a:ext cx="1720736" cy="1526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586237</xdr:colOff>
      <xdr:row>27</xdr:row>
      <xdr:rowOff>119001</xdr:rowOff>
    </xdr:from>
    <xdr:to>
      <xdr:col>4</xdr:col>
      <xdr:colOff>59746</xdr:colOff>
      <xdr:row>30</xdr:row>
      <xdr:rowOff>9166</xdr:rowOff>
    </xdr:to>
    <xdr:sp macro="" textlink="">
      <xdr:nvSpPr>
        <xdr:cNvPr id="12" name="QuadreDeText 56">
          <a:extLst>
            <a:ext uri="{FF2B5EF4-FFF2-40B4-BE49-F238E27FC236}">
              <a16:creationId xmlns:a16="http://schemas.microsoft.com/office/drawing/2014/main" id="{BEDC094B-8E71-4915-BABF-AD3BB2F07241}"/>
            </a:ext>
          </a:extLst>
        </xdr:cNvPr>
        <xdr:cNvSpPr txBox="1"/>
      </xdr:nvSpPr>
      <xdr:spPr>
        <a:xfrm>
          <a:off x="1195837" y="5262501"/>
          <a:ext cx="1302309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2ª Batería</a:t>
          </a:r>
        </a:p>
        <a:p>
          <a:r>
            <a:rPr lang="es-ES" sz="1200"/>
            <a:t>115Ah</a:t>
          </a:r>
        </a:p>
      </xdr:txBody>
    </xdr:sp>
    <xdr:clientData/>
  </xdr:twoCellAnchor>
  <xdr:twoCellAnchor>
    <xdr:from>
      <xdr:col>16</xdr:col>
      <xdr:colOff>394273</xdr:colOff>
      <xdr:row>2</xdr:row>
      <xdr:rowOff>31062</xdr:rowOff>
    </xdr:from>
    <xdr:to>
      <xdr:col>18</xdr:col>
      <xdr:colOff>477382</xdr:colOff>
      <xdr:row>5</xdr:row>
      <xdr:rowOff>13560</xdr:rowOff>
    </xdr:to>
    <xdr:sp macro="" textlink="">
      <xdr:nvSpPr>
        <xdr:cNvPr id="13" name="QuadreDeText 60">
          <a:extLst>
            <a:ext uri="{FF2B5EF4-FFF2-40B4-BE49-F238E27FC236}">
              <a16:creationId xmlns:a16="http://schemas.microsoft.com/office/drawing/2014/main" id="{3AE1E948-AECB-498D-8B96-8E34F6376B78}"/>
            </a:ext>
          </a:extLst>
        </xdr:cNvPr>
        <xdr:cNvSpPr txBox="1"/>
      </xdr:nvSpPr>
      <xdr:spPr>
        <a:xfrm>
          <a:off x="10147873" y="412062"/>
          <a:ext cx="1302309" cy="55399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500"/>
            <a:t>Batería coche</a:t>
          </a:r>
        </a:p>
      </xdr:txBody>
    </xdr:sp>
    <xdr:clientData/>
  </xdr:twoCellAnchor>
  <xdr:twoCellAnchor>
    <xdr:from>
      <xdr:col>17</xdr:col>
      <xdr:colOff>397220</xdr:colOff>
      <xdr:row>13</xdr:row>
      <xdr:rowOff>31332</xdr:rowOff>
    </xdr:from>
    <xdr:to>
      <xdr:col>17</xdr:col>
      <xdr:colOff>397220</xdr:colOff>
      <xdr:row>33</xdr:row>
      <xdr:rowOff>76851</xdr:rowOff>
    </xdr:to>
    <xdr:cxnSp macro="">
      <xdr:nvCxnSpPr>
        <xdr:cNvPr id="14" name="Connector recte 13">
          <a:extLst>
            <a:ext uri="{FF2B5EF4-FFF2-40B4-BE49-F238E27FC236}">
              <a16:creationId xmlns:a16="http://schemas.microsoft.com/office/drawing/2014/main" id="{6E597167-AF66-4F6C-9A6F-865CA6D086D9}"/>
            </a:ext>
          </a:extLst>
        </xdr:cNvPr>
        <xdr:cNvCxnSpPr>
          <a:cxnSpLocks/>
        </xdr:cNvCxnSpPr>
      </xdr:nvCxnSpPr>
      <xdr:spPr>
        <a:xfrm>
          <a:off x="10760420" y="2507832"/>
          <a:ext cx="0" cy="3855519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120350</xdr:colOff>
      <xdr:row>13</xdr:row>
      <xdr:rowOff>2275</xdr:rowOff>
    </xdr:from>
    <xdr:to>
      <xdr:col>17</xdr:col>
      <xdr:colOff>135051</xdr:colOff>
      <xdr:row>32</xdr:row>
      <xdr:rowOff>49607</xdr:rowOff>
    </xdr:to>
    <xdr:cxnSp macro="">
      <xdr:nvCxnSpPr>
        <xdr:cNvPr id="15" name="Connector recte 14">
          <a:extLst>
            <a:ext uri="{FF2B5EF4-FFF2-40B4-BE49-F238E27FC236}">
              <a16:creationId xmlns:a16="http://schemas.microsoft.com/office/drawing/2014/main" id="{B7E91EB3-BF34-43AF-8E7D-7B4C829CF203}"/>
            </a:ext>
          </a:extLst>
        </xdr:cNvPr>
        <xdr:cNvCxnSpPr>
          <a:cxnSpLocks/>
          <a:endCxn id="11" idx="2"/>
        </xdr:cNvCxnSpPr>
      </xdr:nvCxnSpPr>
      <xdr:spPr>
        <a:xfrm flipH="1" flipV="1">
          <a:off x="10483550" y="2478775"/>
          <a:ext cx="14701" cy="3666832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170584</xdr:colOff>
      <xdr:row>33</xdr:row>
      <xdr:rowOff>26721</xdr:rowOff>
    </xdr:from>
    <xdr:to>
      <xdr:col>17</xdr:col>
      <xdr:colOff>435828</xdr:colOff>
      <xdr:row>33</xdr:row>
      <xdr:rowOff>76852</xdr:rowOff>
    </xdr:to>
    <xdr:cxnSp macro="">
      <xdr:nvCxnSpPr>
        <xdr:cNvPr id="16" name="Connector recte 15">
          <a:extLst>
            <a:ext uri="{FF2B5EF4-FFF2-40B4-BE49-F238E27FC236}">
              <a16:creationId xmlns:a16="http://schemas.microsoft.com/office/drawing/2014/main" id="{57A92F0E-8E2B-44B6-AE48-B2C4EF45D44B}"/>
            </a:ext>
          </a:extLst>
        </xdr:cNvPr>
        <xdr:cNvCxnSpPr>
          <a:cxnSpLocks/>
        </xdr:cNvCxnSpPr>
      </xdr:nvCxnSpPr>
      <xdr:spPr>
        <a:xfrm flipH="1" flipV="1">
          <a:off x="780184" y="6313221"/>
          <a:ext cx="10018844" cy="50131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470351</xdr:colOff>
      <xdr:row>32</xdr:row>
      <xdr:rowOff>49607</xdr:rowOff>
    </xdr:from>
    <xdr:to>
      <xdr:col>17</xdr:col>
      <xdr:colOff>91514</xdr:colOff>
      <xdr:row>32</xdr:row>
      <xdr:rowOff>49607</xdr:rowOff>
    </xdr:to>
    <xdr:cxnSp macro="">
      <xdr:nvCxnSpPr>
        <xdr:cNvPr id="17" name="Connector recte 16">
          <a:extLst>
            <a:ext uri="{FF2B5EF4-FFF2-40B4-BE49-F238E27FC236}">
              <a16:creationId xmlns:a16="http://schemas.microsoft.com/office/drawing/2014/main" id="{4279D698-7689-4783-A25B-B9BC229CB977}"/>
            </a:ext>
          </a:extLst>
        </xdr:cNvPr>
        <xdr:cNvCxnSpPr>
          <a:cxnSpLocks/>
        </xdr:cNvCxnSpPr>
      </xdr:nvCxnSpPr>
      <xdr:spPr>
        <a:xfrm flipH="1">
          <a:off x="1079951" y="6145607"/>
          <a:ext cx="9374763" cy="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499889</xdr:colOff>
      <xdr:row>27</xdr:row>
      <xdr:rowOff>40917</xdr:rowOff>
    </xdr:from>
    <xdr:to>
      <xdr:col>1</xdr:col>
      <xdr:colOff>499889</xdr:colOff>
      <xdr:row>32</xdr:row>
      <xdr:rowOff>49607</xdr:rowOff>
    </xdr:to>
    <xdr:cxnSp macro="">
      <xdr:nvCxnSpPr>
        <xdr:cNvPr id="18" name="Connector recte 17">
          <a:extLst>
            <a:ext uri="{FF2B5EF4-FFF2-40B4-BE49-F238E27FC236}">
              <a16:creationId xmlns:a16="http://schemas.microsoft.com/office/drawing/2014/main" id="{FC64CE07-6A50-465F-8165-33FF384596C8}"/>
            </a:ext>
          </a:extLst>
        </xdr:cNvPr>
        <xdr:cNvCxnSpPr>
          <a:cxnSpLocks/>
        </xdr:cNvCxnSpPr>
      </xdr:nvCxnSpPr>
      <xdr:spPr>
        <a:xfrm>
          <a:off x="1109489" y="5184417"/>
          <a:ext cx="0" cy="96119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203921</xdr:colOff>
      <xdr:row>26</xdr:row>
      <xdr:rowOff>182661</xdr:rowOff>
    </xdr:from>
    <xdr:to>
      <xdr:col>1</xdr:col>
      <xdr:colOff>203921</xdr:colOff>
      <xdr:row>33</xdr:row>
      <xdr:rowOff>26721</xdr:rowOff>
    </xdr:to>
    <xdr:cxnSp macro="">
      <xdr:nvCxnSpPr>
        <xdr:cNvPr id="19" name="Connector recte 18">
          <a:extLst>
            <a:ext uri="{FF2B5EF4-FFF2-40B4-BE49-F238E27FC236}">
              <a16:creationId xmlns:a16="http://schemas.microsoft.com/office/drawing/2014/main" id="{AE7D6F4E-0F0B-42D3-9F82-1E5CC525484A}"/>
            </a:ext>
          </a:extLst>
        </xdr:cNvPr>
        <xdr:cNvCxnSpPr>
          <a:cxnSpLocks/>
        </xdr:cNvCxnSpPr>
      </xdr:nvCxnSpPr>
      <xdr:spPr>
        <a:xfrm>
          <a:off x="813521" y="5135661"/>
          <a:ext cx="0" cy="117756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69653</xdr:rowOff>
    </xdr:from>
    <xdr:to>
      <xdr:col>4</xdr:col>
      <xdr:colOff>48178</xdr:colOff>
      <xdr:row>2</xdr:row>
      <xdr:rowOff>11818</xdr:rowOff>
    </xdr:to>
    <xdr:sp macro="" textlink="">
      <xdr:nvSpPr>
        <xdr:cNvPr id="20" name="QuadreDeText 5">
          <a:extLst>
            <a:ext uri="{FF2B5EF4-FFF2-40B4-BE49-F238E27FC236}">
              <a16:creationId xmlns:a16="http://schemas.microsoft.com/office/drawing/2014/main" id="{FC062939-5F14-88BE-E615-696005F8FF55}"/>
            </a:ext>
          </a:extLst>
        </xdr:cNvPr>
        <xdr:cNvSpPr txBox="1"/>
      </xdr:nvSpPr>
      <xdr:spPr>
        <a:xfrm>
          <a:off x="0" y="69653"/>
          <a:ext cx="2486578" cy="3231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500"/>
            <a:t>Placa Solar Iberian Solar </a:t>
          </a:r>
        </a:p>
      </xdr:txBody>
    </xdr:sp>
    <xdr:clientData/>
  </xdr:twoCellAnchor>
  <xdr:twoCellAnchor>
    <xdr:from>
      <xdr:col>2</xdr:col>
      <xdr:colOff>50501</xdr:colOff>
      <xdr:row>9</xdr:row>
      <xdr:rowOff>184525</xdr:rowOff>
    </xdr:from>
    <xdr:to>
      <xdr:col>4</xdr:col>
      <xdr:colOff>482474</xdr:colOff>
      <xdr:row>13</xdr:row>
      <xdr:rowOff>68856</xdr:rowOff>
    </xdr:to>
    <xdr:sp macro="" textlink="">
      <xdr:nvSpPr>
        <xdr:cNvPr id="21" name="QuadreDeText 17">
          <a:extLst>
            <a:ext uri="{FF2B5EF4-FFF2-40B4-BE49-F238E27FC236}">
              <a16:creationId xmlns:a16="http://schemas.microsoft.com/office/drawing/2014/main" id="{B8C2800D-FE83-8B08-4FD6-62A415B62A86}"/>
            </a:ext>
          </a:extLst>
        </xdr:cNvPr>
        <xdr:cNvSpPr txBox="1"/>
      </xdr:nvSpPr>
      <xdr:spPr>
        <a:xfrm>
          <a:off x="1269701" y="1899025"/>
          <a:ext cx="1651173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/>
            <a:t>Regulador Solar RoHs Solar Charge Controller</a:t>
          </a:r>
        </a:p>
      </xdr:txBody>
    </xdr:sp>
    <xdr:clientData/>
  </xdr:twoCellAnchor>
  <xdr:twoCellAnchor>
    <xdr:from>
      <xdr:col>7</xdr:col>
      <xdr:colOff>31694</xdr:colOff>
      <xdr:row>21</xdr:row>
      <xdr:rowOff>178563</xdr:rowOff>
    </xdr:from>
    <xdr:to>
      <xdr:col>11</xdr:col>
      <xdr:colOff>148708</xdr:colOff>
      <xdr:row>21</xdr:row>
      <xdr:rowOff>182457</xdr:rowOff>
    </xdr:to>
    <xdr:cxnSp macro="">
      <xdr:nvCxnSpPr>
        <xdr:cNvPr id="22" name="Connector recte 21">
          <a:extLst>
            <a:ext uri="{FF2B5EF4-FFF2-40B4-BE49-F238E27FC236}">
              <a16:creationId xmlns:a16="http://schemas.microsoft.com/office/drawing/2014/main" id="{70C73913-754C-CF31-192C-A97848504801}"/>
            </a:ext>
          </a:extLst>
        </xdr:cNvPr>
        <xdr:cNvCxnSpPr>
          <a:cxnSpLocks/>
        </xdr:cNvCxnSpPr>
      </xdr:nvCxnSpPr>
      <xdr:spPr>
        <a:xfrm flipH="1" flipV="1">
          <a:off x="4298894" y="4179063"/>
          <a:ext cx="2555414" cy="3894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394720</xdr:colOff>
      <xdr:row>21</xdr:row>
      <xdr:rowOff>137561</xdr:rowOff>
    </xdr:from>
    <xdr:to>
      <xdr:col>12</xdr:col>
      <xdr:colOff>277125</xdr:colOff>
      <xdr:row>21</xdr:row>
      <xdr:rowOff>145894</xdr:rowOff>
    </xdr:to>
    <xdr:cxnSp macro="">
      <xdr:nvCxnSpPr>
        <xdr:cNvPr id="23" name="Connector recte 22">
          <a:extLst>
            <a:ext uri="{FF2B5EF4-FFF2-40B4-BE49-F238E27FC236}">
              <a16:creationId xmlns:a16="http://schemas.microsoft.com/office/drawing/2014/main" id="{7FCB3DE7-44F4-6B6E-1765-7AB7FE4E7C29}"/>
            </a:ext>
          </a:extLst>
        </xdr:cNvPr>
        <xdr:cNvCxnSpPr>
          <a:cxnSpLocks/>
        </xdr:cNvCxnSpPr>
      </xdr:nvCxnSpPr>
      <xdr:spPr>
        <a:xfrm flipH="1" flipV="1">
          <a:off x="7100320" y="4138061"/>
          <a:ext cx="492005" cy="8333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19704</xdr:colOff>
      <xdr:row>24</xdr:row>
      <xdr:rowOff>163598</xdr:rowOff>
    </xdr:from>
    <xdr:to>
      <xdr:col>8</xdr:col>
      <xdr:colOff>343951</xdr:colOff>
      <xdr:row>24</xdr:row>
      <xdr:rowOff>171657</xdr:rowOff>
    </xdr:to>
    <xdr:cxnSp macro="">
      <xdr:nvCxnSpPr>
        <xdr:cNvPr id="24" name="Connector recte 23">
          <a:extLst>
            <a:ext uri="{FF2B5EF4-FFF2-40B4-BE49-F238E27FC236}">
              <a16:creationId xmlns:a16="http://schemas.microsoft.com/office/drawing/2014/main" id="{E8A7C552-E7CB-D305-BB5F-C22D27C4F5CA}"/>
            </a:ext>
          </a:extLst>
        </xdr:cNvPr>
        <xdr:cNvCxnSpPr>
          <a:cxnSpLocks/>
        </xdr:cNvCxnSpPr>
      </xdr:nvCxnSpPr>
      <xdr:spPr>
        <a:xfrm flipH="1" flipV="1">
          <a:off x="4286904" y="4735598"/>
          <a:ext cx="933847" cy="8059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228514</xdr:colOff>
      <xdr:row>23</xdr:row>
      <xdr:rowOff>159870</xdr:rowOff>
    </xdr:from>
    <xdr:to>
      <xdr:col>9</xdr:col>
      <xdr:colOff>374122</xdr:colOff>
      <xdr:row>28</xdr:row>
      <xdr:rowOff>36117</xdr:rowOff>
    </xdr:to>
    <xdr:pic>
      <xdr:nvPicPr>
        <xdr:cNvPr id="25" name="Imatge 24">
          <a:extLst>
            <a:ext uri="{FF2B5EF4-FFF2-40B4-BE49-F238E27FC236}">
              <a16:creationId xmlns:a16="http://schemas.microsoft.com/office/drawing/2014/main" id="{D28E4F97-9D17-0E0E-10A3-3F20A98D7A2D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05314" y="4541370"/>
          <a:ext cx="755208" cy="828747"/>
        </a:xfrm>
        <a:prstGeom prst="rect">
          <a:avLst/>
        </a:prstGeom>
      </xdr:spPr>
    </xdr:pic>
    <xdr:clientData/>
  </xdr:twoCellAnchor>
  <xdr:twoCellAnchor>
    <xdr:from>
      <xdr:col>9</xdr:col>
      <xdr:colOff>533015</xdr:colOff>
      <xdr:row>28</xdr:row>
      <xdr:rowOff>105132</xdr:rowOff>
    </xdr:from>
    <xdr:to>
      <xdr:col>12</xdr:col>
      <xdr:colOff>31123</xdr:colOff>
      <xdr:row>30</xdr:row>
      <xdr:rowOff>1131</xdr:rowOff>
    </xdr:to>
    <xdr:sp macro="" textlink="">
      <xdr:nvSpPr>
        <xdr:cNvPr id="26" name="QuadreDeText 110">
          <a:extLst>
            <a:ext uri="{FF2B5EF4-FFF2-40B4-BE49-F238E27FC236}">
              <a16:creationId xmlns:a16="http://schemas.microsoft.com/office/drawing/2014/main" id="{BE7E65F9-4148-EA99-E577-9FAB74F79962}"/>
            </a:ext>
          </a:extLst>
        </xdr:cNvPr>
        <xdr:cNvSpPr txBox="1"/>
      </xdr:nvSpPr>
      <xdr:spPr>
        <a:xfrm>
          <a:off x="6019415" y="5439132"/>
          <a:ext cx="1326908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2 USB</a:t>
          </a:r>
        </a:p>
      </xdr:txBody>
    </xdr:sp>
    <xdr:clientData/>
  </xdr:twoCellAnchor>
  <xdr:twoCellAnchor>
    <xdr:from>
      <xdr:col>12</xdr:col>
      <xdr:colOff>58372</xdr:colOff>
      <xdr:row>18</xdr:row>
      <xdr:rowOff>122378</xdr:rowOff>
    </xdr:from>
    <xdr:to>
      <xdr:col>14</xdr:col>
      <xdr:colOff>284948</xdr:colOff>
      <xdr:row>20</xdr:row>
      <xdr:rowOff>18377</xdr:rowOff>
    </xdr:to>
    <xdr:sp macro="" textlink="">
      <xdr:nvSpPr>
        <xdr:cNvPr id="27" name="QuadreDeText 111">
          <a:extLst>
            <a:ext uri="{FF2B5EF4-FFF2-40B4-BE49-F238E27FC236}">
              <a16:creationId xmlns:a16="http://schemas.microsoft.com/office/drawing/2014/main" id="{C521CD77-B2E0-8D68-E867-9DC47C2F02AF}"/>
            </a:ext>
          </a:extLst>
        </xdr:cNvPr>
        <xdr:cNvSpPr txBox="1"/>
      </xdr:nvSpPr>
      <xdr:spPr>
        <a:xfrm>
          <a:off x="7373572" y="3551378"/>
          <a:ext cx="14457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Voltímetro</a:t>
          </a:r>
        </a:p>
      </xdr:txBody>
    </xdr:sp>
    <xdr:clientData/>
  </xdr:twoCellAnchor>
  <xdr:twoCellAnchor editAs="oneCell">
    <xdr:from>
      <xdr:col>11</xdr:col>
      <xdr:colOff>88307</xdr:colOff>
      <xdr:row>20</xdr:row>
      <xdr:rowOff>117588</xdr:rowOff>
    </xdr:from>
    <xdr:to>
      <xdr:col>11</xdr:col>
      <xdr:colOff>409591</xdr:colOff>
      <xdr:row>22</xdr:row>
      <xdr:rowOff>153618</xdr:rowOff>
    </xdr:to>
    <xdr:pic>
      <xdr:nvPicPr>
        <xdr:cNvPr id="28" name="Picture 4" descr="INTERRUPTOR 12V">
          <a:extLst>
            <a:ext uri="{FF2B5EF4-FFF2-40B4-BE49-F238E27FC236}">
              <a16:creationId xmlns:a16="http://schemas.microsoft.com/office/drawing/2014/main" id="{D6C3DA2F-3FEE-7D19-4D9F-110E4708B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2" t="16273" r="26289" b="14726"/>
        <a:stretch/>
      </xdr:blipFill>
      <xdr:spPr bwMode="auto">
        <a:xfrm>
          <a:off x="6793907" y="3927588"/>
          <a:ext cx="321284" cy="41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608090</xdr:colOff>
      <xdr:row>11</xdr:row>
      <xdr:rowOff>87954</xdr:rowOff>
    </xdr:from>
    <xdr:to>
      <xdr:col>8</xdr:col>
      <xdr:colOff>81599</xdr:colOff>
      <xdr:row>13</xdr:row>
      <xdr:rowOff>30119</xdr:rowOff>
    </xdr:to>
    <xdr:sp macro="" textlink="">
      <xdr:nvSpPr>
        <xdr:cNvPr id="29" name="QuadreDeText 113">
          <a:extLst>
            <a:ext uri="{FF2B5EF4-FFF2-40B4-BE49-F238E27FC236}">
              <a16:creationId xmlns:a16="http://schemas.microsoft.com/office/drawing/2014/main" id="{009B0F0F-3F48-E4AF-F2DF-67BBE5C73D4E}"/>
            </a:ext>
          </a:extLst>
        </xdr:cNvPr>
        <xdr:cNvSpPr txBox="1"/>
      </xdr:nvSpPr>
      <xdr:spPr>
        <a:xfrm>
          <a:off x="3656090" y="2183454"/>
          <a:ext cx="1302309" cy="3231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500"/>
            <a:t>Interr.</a:t>
          </a:r>
        </a:p>
      </xdr:txBody>
    </xdr:sp>
    <xdr:clientData/>
  </xdr:twoCellAnchor>
  <xdr:twoCellAnchor editAs="oneCell">
    <xdr:from>
      <xdr:col>9</xdr:col>
      <xdr:colOff>532981</xdr:colOff>
      <xdr:row>23</xdr:row>
      <xdr:rowOff>57081</xdr:rowOff>
    </xdr:from>
    <xdr:to>
      <xdr:col>11</xdr:col>
      <xdr:colOff>393198</xdr:colOff>
      <xdr:row>25</xdr:row>
      <xdr:rowOff>145798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0BC657BB-7341-224E-40A8-0ECBA95FE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8" r="62261" b="7184"/>
        <a:stretch/>
      </xdr:blipFill>
      <xdr:spPr bwMode="auto">
        <a:xfrm rot="5091358">
          <a:off x="6324231" y="4133731"/>
          <a:ext cx="469717" cy="107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23618</xdr:colOff>
      <xdr:row>23</xdr:row>
      <xdr:rowOff>100530</xdr:rowOff>
    </xdr:from>
    <xdr:to>
      <xdr:col>9</xdr:col>
      <xdr:colOff>419573</xdr:colOff>
      <xdr:row>23</xdr:row>
      <xdr:rowOff>112909</xdr:rowOff>
    </xdr:to>
    <xdr:cxnSp macro="">
      <xdr:nvCxnSpPr>
        <xdr:cNvPr id="31" name="Connector recte 30">
          <a:extLst>
            <a:ext uri="{FF2B5EF4-FFF2-40B4-BE49-F238E27FC236}">
              <a16:creationId xmlns:a16="http://schemas.microsoft.com/office/drawing/2014/main" id="{9609A17C-6849-D23E-5697-F735737BE7F4}"/>
            </a:ext>
          </a:extLst>
        </xdr:cNvPr>
        <xdr:cNvCxnSpPr>
          <a:cxnSpLocks/>
        </xdr:cNvCxnSpPr>
      </xdr:nvCxnSpPr>
      <xdr:spPr>
        <a:xfrm flipH="1" flipV="1">
          <a:off x="4290818" y="4482030"/>
          <a:ext cx="1615155" cy="12379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366098</xdr:colOff>
      <xdr:row>19</xdr:row>
      <xdr:rowOff>156064</xdr:rowOff>
    </xdr:from>
    <xdr:to>
      <xdr:col>13</xdr:col>
      <xdr:colOff>494424</xdr:colOff>
      <xdr:row>23</xdr:row>
      <xdr:rowOff>131990</xdr:rowOff>
    </xdr:to>
    <xdr:pic>
      <xdr:nvPicPr>
        <xdr:cNvPr id="32" name="Picture 4" descr="Voltímetro DUAL digital con voltaje de bateria led para caravanas,  autocaravanas, camper y 4x4 overland. - Ref. 7-12V-VOL4 para autocaravanas,  caravanas y camping - Respuestos y accesorios en Mi Tortuga">
          <a:extLst>
            <a:ext uri="{FF2B5EF4-FFF2-40B4-BE49-F238E27FC236}">
              <a16:creationId xmlns:a16="http://schemas.microsoft.com/office/drawing/2014/main" id="{F5B858E8-1F81-85CA-D21D-8608FB08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1298" y="3775564"/>
          <a:ext cx="737926" cy="73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176694</xdr:colOff>
      <xdr:row>25</xdr:row>
      <xdr:rowOff>181802</xdr:rowOff>
    </xdr:from>
    <xdr:to>
      <xdr:col>13</xdr:col>
      <xdr:colOff>259803</xdr:colOff>
      <xdr:row>27</xdr:row>
      <xdr:rowOff>77801</xdr:rowOff>
    </xdr:to>
    <xdr:sp macro="" textlink="">
      <xdr:nvSpPr>
        <xdr:cNvPr id="33" name="QuadreDeText 119">
          <a:extLst>
            <a:ext uri="{FF2B5EF4-FFF2-40B4-BE49-F238E27FC236}">
              <a16:creationId xmlns:a16="http://schemas.microsoft.com/office/drawing/2014/main" id="{C74BA9EC-55C6-F5A7-EC75-D63FD338275A}"/>
            </a:ext>
          </a:extLst>
        </xdr:cNvPr>
        <xdr:cNvSpPr txBox="1"/>
      </xdr:nvSpPr>
      <xdr:spPr>
        <a:xfrm>
          <a:off x="6882294" y="4944302"/>
          <a:ext cx="1302309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mechero</a:t>
          </a:r>
        </a:p>
      </xdr:txBody>
    </xdr:sp>
    <xdr:clientData/>
  </xdr:twoCellAnchor>
  <xdr:twoCellAnchor>
    <xdr:from>
      <xdr:col>7</xdr:col>
      <xdr:colOff>309363</xdr:colOff>
      <xdr:row>12</xdr:row>
      <xdr:rowOff>88842</xdr:rowOff>
    </xdr:from>
    <xdr:to>
      <xdr:col>7</xdr:col>
      <xdr:colOff>309363</xdr:colOff>
      <xdr:row>17</xdr:row>
      <xdr:rowOff>131773</xdr:rowOff>
    </xdr:to>
    <xdr:cxnSp macro="">
      <xdr:nvCxnSpPr>
        <xdr:cNvPr id="34" name="Connector recte 33">
          <a:extLst>
            <a:ext uri="{FF2B5EF4-FFF2-40B4-BE49-F238E27FC236}">
              <a16:creationId xmlns:a16="http://schemas.microsoft.com/office/drawing/2014/main" id="{5E6ED2DE-2A43-D417-B90F-D025CEA214C4}"/>
            </a:ext>
          </a:extLst>
        </xdr:cNvPr>
        <xdr:cNvCxnSpPr>
          <a:cxnSpLocks/>
        </xdr:cNvCxnSpPr>
      </xdr:nvCxnSpPr>
      <xdr:spPr>
        <a:xfrm>
          <a:off x="4576563" y="2374842"/>
          <a:ext cx="0" cy="995431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351003</xdr:colOff>
      <xdr:row>9</xdr:row>
      <xdr:rowOff>133527</xdr:rowOff>
    </xdr:from>
    <xdr:to>
      <xdr:col>7</xdr:col>
      <xdr:colOff>359044</xdr:colOff>
      <xdr:row>11</xdr:row>
      <xdr:rowOff>105674</xdr:rowOff>
    </xdr:to>
    <xdr:cxnSp macro="">
      <xdr:nvCxnSpPr>
        <xdr:cNvPr id="35" name="Connector recte 34">
          <a:extLst>
            <a:ext uri="{FF2B5EF4-FFF2-40B4-BE49-F238E27FC236}">
              <a16:creationId xmlns:a16="http://schemas.microsoft.com/office/drawing/2014/main" id="{270DA48A-2B65-48CB-4ACA-0BDBE95D1F2E}"/>
            </a:ext>
          </a:extLst>
        </xdr:cNvPr>
        <xdr:cNvCxnSpPr>
          <a:cxnSpLocks/>
        </xdr:cNvCxnSpPr>
      </xdr:nvCxnSpPr>
      <xdr:spPr>
        <a:xfrm flipH="1">
          <a:off x="4618203" y="1848027"/>
          <a:ext cx="8041" cy="353147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175457</xdr:colOff>
      <xdr:row>11</xdr:row>
      <xdr:rowOff>168743</xdr:rowOff>
    </xdr:from>
    <xdr:to>
      <xdr:col>7</xdr:col>
      <xdr:colOff>496741</xdr:colOff>
      <xdr:row>14</xdr:row>
      <xdr:rowOff>14273</xdr:rowOff>
    </xdr:to>
    <xdr:pic>
      <xdr:nvPicPr>
        <xdr:cNvPr id="36" name="Picture 4" descr="INTERRUPTOR 12V">
          <a:extLst>
            <a:ext uri="{FF2B5EF4-FFF2-40B4-BE49-F238E27FC236}">
              <a16:creationId xmlns:a16="http://schemas.microsoft.com/office/drawing/2014/main" id="{FBF0EFA3-DEAF-D8C1-A18E-E3D34DED66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2" t="16273" r="26289" b="14726"/>
        <a:stretch/>
      </xdr:blipFill>
      <xdr:spPr bwMode="auto">
        <a:xfrm>
          <a:off x="4442657" y="2264243"/>
          <a:ext cx="321284" cy="41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432767</xdr:colOff>
      <xdr:row>6</xdr:row>
      <xdr:rowOff>25567</xdr:rowOff>
    </xdr:from>
    <xdr:to>
      <xdr:col>10</xdr:col>
      <xdr:colOff>143778</xdr:colOff>
      <xdr:row>8</xdr:row>
      <xdr:rowOff>106232</xdr:rowOff>
    </xdr:to>
    <xdr:sp macro="" textlink="">
      <xdr:nvSpPr>
        <xdr:cNvPr id="37" name="QuadreDeText 4137">
          <a:extLst>
            <a:ext uri="{FF2B5EF4-FFF2-40B4-BE49-F238E27FC236}">
              <a16:creationId xmlns:a16="http://schemas.microsoft.com/office/drawing/2014/main" id="{A1AED284-B36E-2288-30E9-02358102C9B1}"/>
            </a:ext>
          </a:extLst>
        </xdr:cNvPr>
        <xdr:cNvSpPr txBox="1"/>
      </xdr:nvSpPr>
      <xdr:spPr>
        <a:xfrm>
          <a:off x="5309567" y="1168567"/>
          <a:ext cx="930211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2 luces LED</a:t>
          </a:r>
        </a:p>
      </xdr:txBody>
    </xdr:sp>
    <xdr:clientData/>
  </xdr:twoCellAnchor>
  <xdr:twoCellAnchor>
    <xdr:from>
      <xdr:col>14</xdr:col>
      <xdr:colOff>441410</xdr:colOff>
      <xdr:row>26</xdr:row>
      <xdr:rowOff>76134</xdr:rowOff>
    </xdr:from>
    <xdr:to>
      <xdr:col>17</xdr:col>
      <xdr:colOff>112662</xdr:colOff>
      <xdr:row>30</xdr:row>
      <xdr:rowOff>145131</xdr:rowOff>
    </xdr:to>
    <xdr:sp macro="" textlink="">
      <xdr:nvSpPr>
        <xdr:cNvPr id="38" name="QuadreDeText 4140">
          <a:extLst>
            <a:ext uri="{FF2B5EF4-FFF2-40B4-BE49-F238E27FC236}">
              <a16:creationId xmlns:a16="http://schemas.microsoft.com/office/drawing/2014/main" id="{3D87E1DE-C33D-39A6-922E-7CEC84CA7063}"/>
            </a:ext>
          </a:extLst>
        </xdr:cNvPr>
        <xdr:cNvSpPr txBox="1"/>
      </xdr:nvSpPr>
      <xdr:spPr>
        <a:xfrm>
          <a:off x="8975810" y="5029134"/>
          <a:ext cx="1500052" cy="8309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/>
            <a:t>Relé Automático ZL 180  (situado debajo del asiento piloto)</a:t>
          </a:r>
        </a:p>
      </xdr:txBody>
    </xdr:sp>
    <xdr:clientData/>
  </xdr:twoCellAnchor>
  <xdr:twoCellAnchor>
    <xdr:from>
      <xdr:col>4</xdr:col>
      <xdr:colOff>102098</xdr:colOff>
      <xdr:row>26</xdr:row>
      <xdr:rowOff>135662</xdr:rowOff>
    </xdr:from>
    <xdr:to>
      <xdr:col>7</xdr:col>
      <xdr:colOff>460567</xdr:colOff>
      <xdr:row>30</xdr:row>
      <xdr:rowOff>19993</xdr:rowOff>
    </xdr:to>
    <xdr:sp macro="" textlink="">
      <xdr:nvSpPr>
        <xdr:cNvPr id="39" name="QuadreDeText 4141">
          <a:extLst>
            <a:ext uri="{FF2B5EF4-FFF2-40B4-BE49-F238E27FC236}">
              <a16:creationId xmlns:a16="http://schemas.microsoft.com/office/drawing/2014/main" id="{3EAA303A-F987-083B-5EE1-2749288CDCD7}"/>
            </a:ext>
          </a:extLst>
        </xdr:cNvPr>
        <xdr:cNvSpPr txBox="1"/>
      </xdr:nvSpPr>
      <xdr:spPr>
        <a:xfrm>
          <a:off x="2540498" y="5088662"/>
          <a:ext cx="2187269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200"/>
            <a:t>Caja fusibles situada debajo detrás asiento piloto</a:t>
          </a:r>
        </a:p>
      </xdr:txBody>
    </xdr:sp>
    <xdr:clientData/>
  </xdr:twoCellAnchor>
  <xdr:twoCellAnchor>
    <xdr:from>
      <xdr:col>9</xdr:col>
      <xdr:colOff>12543</xdr:colOff>
      <xdr:row>16</xdr:row>
      <xdr:rowOff>64308</xdr:rowOff>
    </xdr:from>
    <xdr:to>
      <xdr:col>9</xdr:col>
      <xdr:colOff>317343</xdr:colOff>
      <xdr:row>17</xdr:row>
      <xdr:rowOff>178608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7B60018E-6E25-B122-7A21-75D87EBF6CAF}"/>
            </a:ext>
          </a:extLst>
        </xdr:cNvPr>
        <xdr:cNvSpPr>
          <a:spLocks noChangeAspect="1" noChangeArrowheads="1"/>
        </xdr:cNvSpPr>
      </xdr:nvSpPr>
      <xdr:spPr bwMode="auto">
        <a:xfrm>
          <a:off x="5498943" y="311230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6</xdr:col>
      <xdr:colOff>563836</xdr:colOff>
      <xdr:row>5</xdr:row>
      <xdr:rowOff>61648</xdr:rowOff>
    </xdr:from>
    <xdr:to>
      <xdr:col>7</xdr:col>
      <xdr:colOff>601270</xdr:colOff>
      <xdr:row>9</xdr:row>
      <xdr:rowOff>137872</xdr:rowOff>
    </xdr:to>
    <xdr:pic>
      <xdr:nvPicPr>
        <xdr:cNvPr id="41" name="Imatge 40">
          <a:extLst>
            <a:ext uri="{FF2B5EF4-FFF2-40B4-BE49-F238E27FC236}">
              <a16:creationId xmlns:a16="http://schemas.microsoft.com/office/drawing/2014/main" id="{963DC1F6-24B5-0B8E-DD8D-C0A27AC1C1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73222" t="40312" r="23018" b="42368"/>
        <a:stretch/>
      </xdr:blipFill>
      <xdr:spPr>
        <a:xfrm>
          <a:off x="4221436" y="1014148"/>
          <a:ext cx="647034" cy="838224"/>
        </a:xfrm>
        <a:prstGeom prst="rect">
          <a:avLst/>
        </a:prstGeom>
      </xdr:spPr>
    </xdr:pic>
    <xdr:clientData/>
  </xdr:twoCellAnchor>
  <xdr:twoCellAnchor>
    <xdr:from>
      <xdr:col>5</xdr:col>
      <xdr:colOff>365689</xdr:colOff>
      <xdr:row>17</xdr:row>
      <xdr:rowOff>47828</xdr:rowOff>
    </xdr:from>
    <xdr:to>
      <xdr:col>5</xdr:col>
      <xdr:colOff>367111</xdr:colOff>
      <xdr:row>25</xdr:row>
      <xdr:rowOff>106352</xdr:rowOff>
    </xdr:to>
    <xdr:cxnSp macro="">
      <xdr:nvCxnSpPr>
        <xdr:cNvPr id="42" name="Connector recte 41">
          <a:extLst>
            <a:ext uri="{FF2B5EF4-FFF2-40B4-BE49-F238E27FC236}">
              <a16:creationId xmlns:a16="http://schemas.microsoft.com/office/drawing/2014/main" id="{A2757C2C-BC50-7D61-893F-E026B05C6E4A}"/>
            </a:ext>
          </a:extLst>
        </xdr:cNvPr>
        <xdr:cNvCxnSpPr>
          <a:cxnSpLocks/>
        </xdr:cNvCxnSpPr>
      </xdr:nvCxnSpPr>
      <xdr:spPr>
        <a:xfrm>
          <a:off x="3413689" y="3286328"/>
          <a:ext cx="1422" cy="1582524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28100</xdr:colOff>
      <xdr:row>6</xdr:row>
      <xdr:rowOff>124392</xdr:rowOff>
    </xdr:from>
    <xdr:to>
      <xdr:col>7</xdr:col>
      <xdr:colOff>348711</xdr:colOff>
      <xdr:row>9</xdr:row>
      <xdr:rowOff>14557</xdr:rowOff>
    </xdr:to>
    <xdr:sp macro="" textlink="">
      <xdr:nvSpPr>
        <xdr:cNvPr id="43" name="QuadreDeText 4157">
          <a:extLst>
            <a:ext uri="{FF2B5EF4-FFF2-40B4-BE49-F238E27FC236}">
              <a16:creationId xmlns:a16="http://schemas.microsoft.com/office/drawing/2014/main" id="{FC198ACA-426B-8D11-A8F9-13E9EC52B400}"/>
            </a:ext>
          </a:extLst>
        </xdr:cNvPr>
        <xdr:cNvSpPr txBox="1"/>
      </xdr:nvSpPr>
      <xdr:spPr>
        <a:xfrm>
          <a:off x="3685700" y="1267392"/>
          <a:ext cx="930211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1 Luz cama</a:t>
          </a:r>
        </a:p>
      </xdr:txBody>
    </xdr:sp>
    <xdr:clientData/>
  </xdr:twoCellAnchor>
  <xdr:twoCellAnchor>
    <xdr:from>
      <xdr:col>7</xdr:col>
      <xdr:colOff>19704</xdr:colOff>
      <xdr:row>17</xdr:row>
      <xdr:rowOff>131773</xdr:rowOff>
    </xdr:from>
    <xdr:to>
      <xdr:col>7</xdr:col>
      <xdr:colOff>309363</xdr:colOff>
      <xdr:row>17</xdr:row>
      <xdr:rowOff>141078</xdr:rowOff>
    </xdr:to>
    <xdr:cxnSp macro="">
      <xdr:nvCxnSpPr>
        <xdr:cNvPr id="44" name="Connector recte 43">
          <a:extLst>
            <a:ext uri="{FF2B5EF4-FFF2-40B4-BE49-F238E27FC236}">
              <a16:creationId xmlns:a16="http://schemas.microsoft.com/office/drawing/2014/main" id="{D56DEA2E-63D3-2A0F-E6DC-2D63E2786CCD}"/>
            </a:ext>
          </a:extLst>
        </xdr:cNvPr>
        <xdr:cNvCxnSpPr>
          <a:cxnSpLocks/>
        </xdr:cNvCxnSpPr>
      </xdr:nvCxnSpPr>
      <xdr:spPr>
        <a:xfrm flipH="1">
          <a:off x="4286904" y="3370273"/>
          <a:ext cx="289659" cy="930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94889</xdr:colOff>
      <xdr:row>33</xdr:row>
      <xdr:rowOff>47659</xdr:rowOff>
    </xdr:from>
    <xdr:to>
      <xdr:col>11</xdr:col>
      <xdr:colOff>260546</xdr:colOff>
      <xdr:row>35</xdr:row>
      <xdr:rowOff>35991</xdr:rowOff>
    </xdr:to>
    <xdr:sp macro="" textlink="">
      <xdr:nvSpPr>
        <xdr:cNvPr id="45" name="QuadreDeText 1">
          <a:extLst>
            <a:ext uri="{FF2B5EF4-FFF2-40B4-BE49-F238E27FC236}">
              <a16:creationId xmlns:a16="http://schemas.microsoft.com/office/drawing/2014/main" id="{5C0AFCA5-FE41-E94E-DF46-B7BBB05A6F32}"/>
            </a:ext>
          </a:extLst>
        </xdr:cNvPr>
        <xdr:cNvSpPr txBox="1"/>
      </xdr:nvSpPr>
      <xdr:spPr>
        <a:xfrm>
          <a:off x="4971689" y="6334159"/>
          <a:ext cx="199445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>
              <a:solidFill>
                <a:schemeClr val="accent4">
                  <a:lumMod val="75000"/>
                </a:schemeClr>
              </a:solidFill>
            </a:rPr>
            <a:t>Sección 25mm2</a:t>
          </a:r>
        </a:p>
      </xdr:txBody>
    </xdr:sp>
    <xdr:clientData/>
  </xdr:twoCellAnchor>
  <xdr:twoCellAnchor>
    <xdr:from>
      <xdr:col>1</xdr:col>
      <xdr:colOff>487899</xdr:colOff>
      <xdr:row>7</xdr:row>
      <xdr:rowOff>99760</xdr:rowOff>
    </xdr:from>
    <xdr:to>
      <xdr:col>3</xdr:col>
      <xdr:colOff>67316</xdr:colOff>
      <xdr:row>9</xdr:row>
      <xdr:rowOff>26537</xdr:rowOff>
    </xdr:to>
    <xdr:sp macro="" textlink="">
      <xdr:nvSpPr>
        <xdr:cNvPr id="46" name="QuadreDeText 2">
          <a:extLst>
            <a:ext uri="{FF2B5EF4-FFF2-40B4-BE49-F238E27FC236}">
              <a16:creationId xmlns:a16="http://schemas.microsoft.com/office/drawing/2014/main" id="{24099FD0-7219-D9F6-DE73-645A5C8B9D77}"/>
            </a:ext>
          </a:extLst>
        </xdr:cNvPr>
        <xdr:cNvSpPr txBox="1"/>
      </xdr:nvSpPr>
      <xdr:spPr>
        <a:xfrm>
          <a:off x="1097499" y="1433260"/>
          <a:ext cx="798617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6 mm2</a:t>
          </a:r>
        </a:p>
      </xdr:txBody>
    </xdr:sp>
    <xdr:clientData/>
  </xdr:twoCellAnchor>
  <xdr:twoCellAnchor>
    <xdr:from>
      <xdr:col>7</xdr:col>
      <xdr:colOff>309956</xdr:colOff>
      <xdr:row>17</xdr:row>
      <xdr:rowOff>50427</xdr:rowOff>
    </xdr:from>
    <xdr:to>
      <xdr:col>9</xdr:col>
      <xdr:colOff>9597</xdr:colOff>
      <xdr:row>18</xdr:row>
      <xdr:rowOff>167704</xdr:rowOff>
    </xdr:to>
    <xdr:sp macro="" textlink="">
      <xdr:nvSpPr>
        <xdr:cNvPr id="47" name="QuadreDeText 6">
          <a:extLst>
            <a:ext uri="{FF2B5EF4-FFF2-40B4-BE49-F238E27FC236}">
              <a16:creationId xmlns:a16="http://schemas.microsoft.com/office/drawing/2014/main" id="{95C1C274-ADCE-3AE2-DA25-91F44DF32419}"/>
            </a:ext>
          </a:extLst>
        </xdr:cNvPr>
        <xdr:cNvSpPr txBox="1"/>
      </xdr:nvSpPr>
      <xdr:spPr>
        <a:xfrm>
          <a:off x="4577156" y="3288927"/>
          <a:ext cx="918841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1,5mm2</a:t>
          </a:r>
        </a:p>
      </xdr:txBody>
    </xdr:sp>
    <xdr:clientData/>
  </xdr:twoCellAnchor>
  <xdr:twoCellAnchor>
    <xdr:from>
      <xdr:col>5</xdr:col>
      <xdr:colOff>484042</xdr:colOff>
      <xdr:row>13</xdr:row>
      <xdr:rowOff>159928</xdr:rowOff>
    </xdr:from>
    <xdr:to>
      <xdr:col>7</xdr:col>
      <xdr:colOff>183683</xdr:colOff>
      <xdr:row>15</xdr:row>
      <xdr:rowOff>86705</xdr:rowOff>
    </xdr:to>
    <xdr:sp macro="" textlink="">
      <xdr:nvSpPr>
        <xdr:cNvPr id="48" name="QuadreDeText 9">
          <a:extLst>
            <a:ext uri="{FF2B5EF4-FFF2-40B4-BE49-F238E27FC236}">
              <a16:creationId xmlns:a16="http://schemas.microsoft.com/office/drawing/2014/main" id="{08C4D267-15E5-BFDA-E062-EB3E52D4D409}"/>
            </a:ext>
          </a:extLst>
        </xdr:cNvPr>
        <xdr:cNvSpPr txBox="1"/>
      </xdr:nvSpPr>
      <xdr:spPr>
        <a:xfrm>
          <a:off x="3532042" y="2636428"/>
          <a:ext cx="918841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1,5mm2</a:t>
          </a:r>
        </a:p>
      </xdr:txBody>
    </xdr:sp>
    <xdr:clientData/>
  </xdr:twoCellAnchor>
  <xdr:twoCellAnchor editAs="oneCell">
    <xdr:from>
      <xdr:col>16</xdr:col>
      <xdr:colOff>568223</xdr:colOff>
      <xdr:row>26</xdr:row>
      <xdr:rowOff>135662</xdr:rowOff>
    </xdr:from>
    <xdr:to>
      <xdr:col>17</xdr:col>
      <xdr:colOff>555573</xdr:colOff>
      <xdr:row>31</xdr:row>
      <xdr:rowOff>62669</xdr:rowOff>
    </xdr:to>
    <xdr:pic>
      <xdr:nvPicPr>
        <xdr:cNvPr id="49" name="Imatge 48">
          <a:extLst>
            <a:ext uri="{FF2B5EF4-FFF2-40B4-BE49-F238E27FC236}">
              <a16:creationId xmlns:a16="http://schemas.microsoft.com/office/drawing/2014/main" id="{55757D02-ADEE-3814-AC3D-7D08778B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21823" y="5088662"/>
          <a:ext cx="596950" cy="879507"/>
        </a:xfrm>
        <a:prstGeom prst="rect">
          <a:avLst/>
        </a:prstGeom>
      </xdr:spPr>
    </xdr:pic>
    <xdr:clientData/>
  </xdr:twoCellAnchor>
  <xdr:twoCellAnchor editAs="oneCell">
    <xdr:from>
      <xdr:col>0</xdr:col>
      <xdr:colOff>287984</xdr:colOff>
      <xdr:row>10</xdr:row>
      <xdr:rowOff>32679</xdr:rowOff>
    </xdr:from>
    <xdr:to>
      <xdr:col>2</xdr:col>
      <xdr:colOff>119858</xdr:colOff>
      <xdr:row>14</xdr:row>
      <xdr:rowOff>21446</xdr:rowOff>
    </xdr:to>
    <xdr:pic>
      <xdr:nvPicPr>
        <xdr:cNvPr id="50" name="Imatge 49">
          <a:extLst>
            <a:ext uri="{FF2B5EF4-FFF2-40B4-BE49-F238E27FC236}">
              <a16:creationId xmlns:a16="http://schemas.microsoft.com/office/drawing/2014/main" id="{7E34B52F-8C73-B706-A064-2020C79E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7984" y="1937679"/>
          <a:ext cx="1051074" cy="750767"/>
        </a:xfrm>
        <a:prstGeom prst="rect">
          <a:avLst/>
        </a:prstGeom>
      </xdr:spPr>
    </xdr:pic>
    <xdr:clientData/>
  </xdr:twoCellAnchor>
  <xdr:twoCellAnchor>
    <xdr:from>
      <xdr:col>7</xdr:col>
      <xdr:colOff>19704</xdr:colOff>
      <xdr:row>19</xdr:row>
      <xdr:rowOff>27827</xdr:rowOff>
    </xdr:from>
    <xdr:to>
      <xdr:col>9</xdr:col>
      <xdr:colOff>239731</xdr:colOff>
      <xdr:row>19</xdr:row>
      <xdr:rowOff>38797</xdr:rowOff>
    </xdr:to>
    <xdr:cxnSp macro="">
      <xdr:nvCxnSpPr>
        <xdr:cNvPr id="51" name="Connector recte 50">
          <a:extLst>
            <a:ext uri="{FF2B5EF4-FFF2-40B4-BE49-F238E27FC236}">
              <a16:creationId xmlns:a16="http://schemas.microsoft.com/office/drawing/2014/main" id="{D729A210-0A7F-E390-D4FA-15BC19A871E4}"/>
            </a:ext>
          </a:extLst>
        </xdr:cNvPr>
        <xdr:cNvCxnSpPr>
          <a:cxnSpLocks/>
        </xdr:cNvCxnSpPr>
      </xdr:nvCxnSpPr>
      <xdr:spPr>
        <a:xfrm flipH="1" flipV="1">
          <a:off x="4286904" y="3647327"/>
          <a:ext cx="1439227" cy="1097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239731</xdr:colOff>
      <xdr:row>14</xdr:row>
      <xdr:rowOff>14273</xdr:rowOff>
    </xdr:from>
    <xdr:to>
      <xdr:col>9</xdr:col>
      <xdr:colOff>239731</xdr:colOff>
      <xdr:row>19</xdr:row>
      <xdr:rowOff>57204</xdr:rowOff>
    </xdr:to>
    <xdr:cxnSp macro="">
      <xdr:nvCxnSpPr>
        <xdr:cNvPr id="52" name="Connector recte 51">
          <a:extLst>
            <a:ext uri="{FF2B5EF4-FFF2-40B4-BE49-F238E27FC236}">
              <a16:creationId xmlns:a16="http://schemas.microsoft.com/office/drawing/2014/main" id="{C4047CBE-43E9-32C2-1B5F-8C590A8FB849}"/>
            </a:ext>
          </a:extLst>
        </xdr:cNvPr>
        <xdr:cNvCxnSpPr>
          <a:cxnSpLocks/>
        </xdr:cNvCxnSpPr>
      </xdr:nvCxnSpPr>
      <xdr:spPr>
        <a:xfrm>
          <a:off x="5726131" y="2681273"/>
          <a:ext cx="0" cy="995431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114736</xdr:colOff>
      <xdr:row>15</xdr:row>
      <xdr:rowOff>104133</xdr:rowOff>
    </xdr:from>
    <xdr:to>
      <xdr:col>9</xdr:col>
      <xdr:colOff>436020</xdr:colOff>
      <xdr:row>17</xdr:row>
      <xdr:rowOff>140163</xdr:rowOff>
    </xdr:to>
    <xdr:pic>
      <xdr:nvPicPr>
        <xdr:cNvPr id="53" name="Picture 4" descr="INTERRUPTOR 12V">
          <a:extLst>
            <a:ext uri="{FF2B5EF4-FFF2-40B4-BE49-F238E27FC236}">
              <a16:creationId xmlns:a16="http://schemas.microsoft.com/office/drawing/2014/main" id="{D8463B20-B082-8253-B58F-228A3E898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2" t="16273" r="26289" b="14726"/>
        <a:stretch/>
      </xdr:blipFill>
      <xdr:spPr bwMode="auto">
        <a:xfrm>
          <a:off x="5601136" y="2961633"/>
          <a:ext cx="321284" cy="41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540014</xdr:colOff>
      <xdr:row>11</xdr:row>
      <xdr:rowOff>24634</xdr:rowOff>
    </xdr:from>
    <xdr:to>
      <xdr:col>9</xdr:col>
      <xdr:colOff>461798</xdr:colOff>
      <xdr:row>14</xdr:row>
      <xdr:rowOff>25614</xdr:rowOff>
    </xdr:to>
    <xdr:pic>
      <xdr:nvPicPr>
        <xdr:cNvPr id="54" name="Imatge 53">
          <a:extLst>
            <a:ext uri="{FF2B5EF4-FFF2-40B4-BE49-F238E27FC236}">
              <a16:creationId xmlns:a16="http://schemas.microsoft.com/office/drawing/2014/main" id="{7590E8B7-BA56-FD85-8550-CFB68D3D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5416814" y="2120134"/>
          <a:ext cx="531384" cy="572480"/>
        </a:xfrm>
        <a:prstGeom prst="rect">
          <a:avLst/>
        </a:prstGeom>
      </xdr:spPr>
    </xdr:pic>
    <xdr:clientData/>
  </xdr:twoCellAnchor>
  <xdr:twoCellAnchor editAs="oneCell">
    <xdr:from>
      <xdr:col>8</xdr:col>
      <xdr:colOff>527406</xdr:colOff>
      <xdr:row>7</xdr:row>
      <xdr:rowOff>130347</xdr:rowOff>
    </xdr:from>
    <xdr:to>
      <xdr:col>9</xdr:col>
      <xdr:colOff>449190</xdr:colOff>
      <xdr:row>10</xdr:row>
      <xdr:rowOff>131327</xdr:rowOff>
    </xdr:to>
    <xdr:pic>
      <xdr:nvPicPr>
        <xdr:cNvPr id="55" name="Imatge 54">
          <a:extLst>
            <a:ext uri="{FF2B5EF4-FFF2-40B4-BE49-F238E27FC236}">
              <a16:creationId xmlns:a16="http://schemas.microsoft.com/office/drawing/2014/main" id="{28C59C8C-8766-59AA-8416-23839481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5404206" y="1463847"/>
          <a:ext cx="531384" cy="572480"/>
        </a:xfrm>
        <a:prstGeom prst="rect">
          <a:avLst/>
        </a:prstGeom>
      </xdr:spPr>
    </xdr:pic>
    <xdr:clientData/>
  </xdr:twoCellAnchor>
  <xdr:twoCellAnchor>
    <xdr:from>
      <xdr:col>7</xdr:col>
      <xdr:colOff>7631</xdr:colOff>
      <xdr:row>20</xdr:row>
      <xdr:rowOff>80472</xdr:rowOff>
    </xdr:from>
    <xdr:to>
      <xdr:col>10</xdr:col>
      <xdr:colOff>589816</xdr:colOff>
      <xdr:row>20</xdr:row>
      <xdr:rowOff>82300</xdr:rowOff>
    </xdr:to>
    <xdr:cxnSp macro="">
      <xdr:nvCxnSpPr>
        <xdr:cNvPr id="56" name="Connector recte 55">
          <a:extLst>
            <a:ext uri="{FF2B5EF4-FFF2-40B4-BE49-F238E27FC236}">
              <a16:creationId xmlns:a16="http://schemas.microsoft.com/office/drawing/2014/main" id="{63F91B1F-7F33-77B4-C0BA-4D89EBE43DF9}"/>
            </a:ext>
          </a:extLst>
        </xdr:cNvPr>
        <xdr:cNvCxnSpPr>
          <a:cxnSpLocks/>
        </xdr:cNvCxnSpPr>
      </xdr:nvCxnSpPr>
      <xdr:spPr>
        <a:xfrm flipH="1">
          <a:off x="4274831" y="3890472"/>
          <a:ext cx="2410985" cy="1828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586869</xdr:colOff>
      <xdr:row>17</xdr:row>
      <xdr:rowOff>47828</xdr:rowOff>
    </xdr:from>
    <xdr:to>
      <xdr:col>10</xdr:col>
      <xdr:colOff>586869</xdr:colOff>
      <xdr:row>20</xdr:row>
      <xdr:rowOff>110202</xdr:rowOff>
    </xdr:to>
    <xdr:cxnSp macro="">
      <xdr:nvCxnSpPr>
        <xdr:cNvPr id="57" name="Connector recte 56">
          <a:extLst>
            <a:ext uri="{FF2B5EF4-FFF2-40B4-BE49-F238E27FC236}">
              <a16:creationId xmlns:a16="http://schemas.microsoft.com/office/drawing/2014/main" id="{C449064A-0C20-E749-9CDE-ED236D911954}"/>
            </a:ext>
          </a:extLst>
        </xdr:cNvPr>
        <xdr:cNvCxnSpPr>
          <a:cxnSpLocks/>
        </xdr:cNvCxnSpPr>
      </xdr:nvCxnSpPr>
      <xdr:spPr>
        <a:xfrm>
          <a:off x="6682869" y="3286328"/>
          <a:ext cx="0" cy="633874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125056</xdr:colOff>
      <xdr:row>11</xdr:row>
      <xdr:rowOff>120913</xdr:rowOff>
    </xdr:from>
    <xdr:to>
      <xdr:col>12</xdr:col>
      <xdr:colOff>148024</xdr:colOff>
      <xdr:row>16</xdr:row>
      <xdr:rowOff>174340</xdr:rowOff>
    </xdr:to>
    <xdr:pic>
      <xdr:nvPicPr>
        <xdr:cNvPr id="58" name="Imatge 57">
          <a:extLst>
            <a:ext uri="{FF2B5EF4-FFF2-40B4-BE49-F238E27FC236}">
              <a16:creationId xmlns:a16="http://schemas.microsoft.com/office/drawing/2014/main" id="{F5EACA63-F187-9A0A-9A11-DE9F35DB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21056" y="2216413"/>
          <a:ext cx="1242168" cy="1005927"/>
        </a:xfrm>
        <a:prstGeom prst="rect">
          <a:avLst/>
        </a:prstGeom>
      </xdr:spPr>
    </xdr:pic>
    <xdr:clientData/>
  </xdr:twoCellAnchor>
  <xdr:twoCellAnchor>
    <xdr:from>
      <xdr:col>10</xdr:col>
      <xdr:colOff>554828</xdr:colOff>
      <xdr:row>8</xdr:row>
      <xdr:rowOff>132200</xdr:rowOff>
    </xdr:from>
    <xdr:to>
      <xdr:col>13</xdr:col>
      <xdr:colOff>446763</xdr:colOff>
      <xdr:row>11</xdr:row>
      <xdr:rowOff>22365</xdr:rowOff>
    </xdr:to>
    <xdr:sp macro="" textlink="">
      <xdr:nvSpPr>
        <xdr:cNvPr id="59" name="QuadreDeText 47">
          <a:extLst>
            <a:ext uri="{FF2B5EF4-FFF2-40B4-BE49-F238E27FC236}">
              <a16:creationId xmlns:a16="http://schemas.microsoft.com/office/drawing/2014/main" id="{A40DC86B-82B4-FABA-DC88-99B8277A4FD2}"/>
            </a:ext>
          </a:extLst>
        </xdr:cNvPr>
        <xdr:cNvSpPr txBox="1"/>
      </xdr:nvSpPr>
      <xdr:spPr>
        <a:xfrm>
          <a:off x="6650828" y="1656200"/>
          <a:ext cx="172073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/>
            <a:t>Calefactor Air Heater Autoterm 2d</a:t>
          </a:r>
        </a:p>
      </xdr:txBody>
    </xdr:sp>
    <xdr:clientData/>
  </xdr:twoCellAnchor>
  <xdr:twoCellAnchor>
    <xdr:from>
      <xdr:col>9</xdr:col>
      <xdr:colOff>210697</xdr:colOff>
      <xdr:row>18</xdr:row>
      <xdr:rowOff>96267</xdr:rowOff>
    </xdr:from>
    <xdr:to>
      <xdr:col>10</xdr:col>
      <xdr:colOff>519938</xdr:colOff>
      <xdr:row>20</xdr:row>
      <xdr:rowOff>23044</xdr:rowOff>
    </xdr:to>
    <xdr:sp macro="" textlink="">
      <xdr:nvSpPr>
        <xdr:cNvPr id="60" name="QuadreDeText 48">
          <a:extLst>
            <a:ext uri="{FF2B5EF4-FFF2-40B4-BE49-F238E27FC236}">
              <a16:creationId xmlns:a16="http://schemas.microsoft.com/office/drawing/2014/main" id="{5DD8E73C-A9C6-0A91-E7AE-5137651F6F13}"/>
            </a:ext>
          </a:extLst>
        </xdr:cNvPr>
        <xdr:cNvSpPr txBox="1"/>
      </xdr:nvSpPr>
      <xdr:spPr>
        <a:xfrm>
          <a:off x="5697097" y="3525267"/>
          <a:ext cx="918841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2,5mm2</a:t>
          </a:r>
        </a:p>
      </xdr:txBody>
    </xdr:sp>
    <xdr:clientData/>
  </xdr:twoCellAnchor>
  <xdr:twoCellAnchor editAs="oneCell">
    <xdr:from>
      <xdr:col>17</xdr:col>
      <xdr:colOff>273766</xdr:colOff>
      <xdr:row>14</xdr:row>
      <xdr:rowOff>150274</xdr:rowOff>
    </xdr:from>
    <xdr:to>
      <xdr:col>18</xdr:col>
      <xdr:colOff>220426</xdr:colOff>
      <xdr:row>17</xdr:row>
      <xdr:rowOff>42202</xdr:rowOff>
    </xdr:to>
    <xdr:pic>
      <xdr:nvPicPr>
        <xdr:cNvPr id="61" name="Imatge 60">
          <a:extLst>
            <a:ext uri="{FF2B5EF4-FFF2-40B4-BE49-F238E27FC236}">
              <a16:creationId xmlns:a16="http://schemas.microsoft.com/office/drawing/2014/main" id="{E169E14D-68CC-8D28-7896-01FA8D27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966" y="2817274"/>
          <a:ext cx="556260" cy="463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235205</xdr:colOff>
      <xdr:row>19</xdr:row>
      <xdr:rowOff>128053</xdr:rowOff>
    </xdr:from>
    <xdr:to>
      <xdr:col>18</xdr:col>
      <xdr:colOff>186555</xdr:colOff>
      <xdr:row>23</xdr:row>
      <xdr:rowOff>53492</xdr:rowOff>
    </xdr:to>
    <xdr:pic>
      <xdr:nvPicPr>
        <xdr:cNvPr id="62" name="Picture 2" descr="Neuftech Portafusible impermeable Fuse holder para camion o coche, incluyendo 30A fusible - 26cm">
          <a:extLst>
            <a:ext uri="{FF2B5EF4-FFF2-40B4-BE49-F238E27FC236}">
              <a16:creationId xmlns:a16="http://schemas.microsoft.com/office/drawing/2014/main" id="{164C6269-D734-1772-589D-16606C49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910438">
          <a:off x="10535160" y="3810798"/>
          <a:ext cx="687439" cy="56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17243</xdr:colOff>
      <xdr:row>18</xdr:row>
      <xdr:rowOff>96267</xdr:rowOff>
    </xdr:from>
    <xdr:to>
      <xdr:col>18</xdr:col>
      <xdr:colOff>556173</xdr:colOff>
      <xdr:row>20</xdr:row>
      <xdr:rowOff>23044</xdr:rowOff>
    </xdr:to>
    <xdr:sp macro="" textlink="">
      <xdr:nvSpPr>
        <xdr:cNvPr id="63" name="QuadreDeText 12">
          <a:extLst>
            <a:ext uri="{FF2B5EF4-FFF2-40B4-BE49-F238E27FC236}">
              <a16:creationId xmlns:a16="http://schemas.microsoft.com/office/drawing/2014/main" id="{EFF407F8-C25E-1F95-B9C8-1FF7E5F7A74B}"/>
            </a:ext>
          </a:extLst>
        </xdr:cNvPr>
        <xdr:cNvSpPr txBox="1"/>
      </xdr:nvSpPr>
      <xdr:spPr>
        <a:xfrm>
          <a:off x="10990043" y="3525267"/>
          <a:ext cx="53893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80A</a:t>
          </a:r>
        </a:p>
      </xdr:txBody>
    </xdr:sp>
    <xdr:clientData/>
  </xdr:twoCellAnchor>
  <xdr:twoCellAnchor editAs="oneCell">
    <xdr:from>
      <xdr:col>3</xdr:col>
      <xdr:colOff>583489</xdr:colOff>
      <xdr:row>22</xdr:row>
      <xdr:rowOff>69020</xdr:rowOff>
    </xdr:from>
    <xdr:to>
      <xdr:col>5</xdr:col>
      <xdr:colOff>51728</xdr:colOff>
      <xdr:row>25</xdr:row>
      <xdr:rowOff>58470</xdr:rowOff>
    </xdr:to>
    <xdr:pic>
      <xdr:nvPicPr>
        <xdr:cNvPr id="64" name="Picture 2" descr="Neuftech Portafusible impermeable Fuse holder para camion o coche, incluyendo 30A fusible - 26cm">
          <a:extLst>
            <a:ext uri="{FF2B5EF4-FFF2-40B4-BE49-F238E27FC236}">
              <a16:creationId xmlns:a16="http://schemas.microsoft.com/office/drawing/2014/main" id="{A6BAFD4F-B5D3-6564-0D59-9B4E0FF8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03949">
          <a:off x="2412289" y="4260020"/>
          <a:ext cx="687439" cy="56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148331</xdr:colOff>
      <xdr:row>20</xdr:row>
      <xdr:rowOff>130706</xdr:rowOff>
    </xdr:from>
    <xdr:to>
      <xdr:col>5</xdr:col>
      <xdr:colOff>77661</xdr:colOff>
      <xdr:row>22</xdr:row>
      <xdr:rowOff>57483</xdr:rowOff>
    </xdr:to>
    <xdr:sp macro="" textlink="">
      <xdr:nvSpPr>
        <xdr:cNvPr id="65" name="QuadreDeText 16">
          <a:extLst>
            <a:ext uri="{FF2B5EF4-FFF2-40B4-BE49-F238E27FC236}">
              <a16:creationId xmlns:a16="http://schemas.microsoft.com/office/drawing/2014/main" id="{C5E6E595-B648-03CA-11CE-F402E22EF523}"/>
            </a:ext>
          </a:extLst>
        </xdr:cNvPr>
        <xdr:cNvSpPr txBox="1"/>
      </xdr:nvSpPr>
      <xdr:spPr>
        <a:xfrm>
          <a:off x="2586731" y="3940706"/>
          <a:ext cx="53893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20A</a:t>
          </a:r>
        </a:p>
      </xdr:txBody>
    </xdr:sp>
    <xdr:clientData/>
  </xdr:twoCellAnchor>
  <xdr:twoCellAnchor editAs="oneCell">
    <xdr:from>
      <xdr:col>1</xdr:col>
      <xdr:colOff>312336</xdr:colOff>
      <xdr:row>15</xdr:row>
      <xdr:rowOff>51532</xdr:rowOff>
    </xdr:from>
    <xdr:to>
      <xdr:col>2</xdr:col>
      <xdr:colOff>263686</xdr:colOff>
      <xdr:row>18</xdr:row>
      <xdr:rowOff>167471</xdr:rowOff>
    </xdr:to>
    <xdr:pic>
      <xdr:nvPicPr>
        <xdr:cNvPr id="66" name="Picture 2" descr="Neuftech Portafusible impermeable Fuse holder para camion o coche, incluyendo 30A fusible - 26cm">
          <a:extLst>
            <a:ext uri="{FF2B5EF4-FFF2-40B4-BE49-F238E27FC236}">
              <a16:creationId xmlns:a16="http://schemas.microsoft.com/office/drawing/2014/main" id="{2CB20BDC-B0BE-0184-9CB8-77C09EEA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993095">
          <a:off x="858691" y="2972277"/>
          <a:ext cx="687439" cy="56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247112</xdr:colOff>
      <xdr:row>16</xdr:row>
      <xdr:rowOff>35100</xdr:rowOff>
    </xdr:from>
    <xdr:to>
      <xdr:col>3</xdr:col>
      <xdr:colOff>176442</xdr:colOff>
      <xdr:row>17</xdr:row>
      <xdr:rowOff>152377</xdr:rowOff>
    </xdr:to>
    <xdr:sp macro="" textlink="">
      <xdr:nvSpPr>
        <xdr:cNvPr id="67" name="QuadreDeText 21">
          <a:extLst>
            <a:ext uri="{FF2B5EF4-FFF2-40B4-BE49-F238E27FC236}">
              <a16:creationId xmlns:a16="http://schemas.microsoft.com/office/drawing/2014/main" id="{1935F635-DDFE-629E-9705-2A4100A0AC24}"/>
            </a:ext>
          </a:extLst>
        </xdr:cNvPr>
        <xdr:cNvSpPr txBox="1"/>
      </xdr:nvSpPr>
      <xdr:spPr>
        <a:xfrm>
          <a:off x="1466312" y="3083100"/>
          <a:ext cx="53893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 rtl="0"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>
              <a:solidFill>
                <a:schemeClr val="accent4">
                  <a:lumMod val="75000"/>
                </a:schemeClr>
              </a:solidFill>
            </a:rPr>
            <a:t>20A</a:t>
          </a:r>
        </a:p>
      </xdr:txBody>
    </xdr:sp>
    <xdr:clientData/>
  </xdr:twoCellAnchor>
  <xdr:twoCellAnchor editAs="oneCell">
    <xdr:from>
      <xdr:col>0</xdr:col>
      <xdr:colOff>85726</xdr:colOff>
      <xdr:row>1</xdr:row>
      <xdr:rowOff>142875</xdr:rowOff>
    </xdr:from>
    <xdr:to>
      <xdr:col>4</xdr:col>
      <xdr:colOff>194103</xdr:colOff>
      <xdr:row>7</xdr:row>
      <xdr:rowOff>87969</xdr:rowOff>
    </xdr:to>
    <xdr:pic>
      <xdr:nvPicPr>
        <xdr:cNvPr id="68" name="Picture 2">
          <a:extLst>
            <a:ext uri="{FF2B5EF4-FFF2-40B4-BE49-F238E27FC236}">
              <a16:creationId xmlns:a16="http://schemas.microsoft.com/office/drawing/2014/main" id="{2A3A7A81-4574-342C-B8A4-635B8140C7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33" t="13013" r="31202"/>
        <a:stretch/>
      </xdr:blipFill>
      <xdr:spPr bwMode="auto">
        <a:xfrm rot="16200000">
          <a:off x="815068" y="-395967"/>
          <a:ext cx="1088094" cy="254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418900</xdr:colOff>
      <xdr:row>46</xdr:row>
      <xdr:rowOff>180975</xdr:rowOff>
    </xdr:from>
    <xdr:to>
      <xdr:col>38</xdr:col>
      <xdr:colOff>28575</xdr:colOff>
      <xdr:row>69</xdr:row>
      <xdr:rowOff>128394</xdr:rowOff>
    </xdr:to>
    <xdr:pic>
      <xdr:nvPicPr>
        <xdr:cNvPr id="69" name="Imatge 68">
          <a:extLst>
            <a:ext uri="{FF2B5EF4-FFF2-40B4-BE49-F238E27FC236}">
              <a16:creationId xmlns:a16="http://schemas.microsoft.com/office/drawing/2014/main" id="{C06166C8-8675-B33B-0A61-904C22B2A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658900" y="8943975"/>
          <a:ext cx="7534475" cy="4328919"/>
        </a:xfrm>
        <a:prstGeom prst="rect">
          <a:avLst/>
        </a:prstGeom>
      </xdr:spPr>
    </xdr:pic>
    <xdr:clientData/>
  </xdr:twoCellAnchor>
  <xdr:twoCellAnchor editAs="oneCell">
    <xdr:from>
      <xdr:col>38</xdr:col>
      <xdr:colOff>581025</xdr:colOff>
      <xdr:row>0</xdr:row>
      <xdr:rowOff>66675</xdr:rowOff>
    </xdr:from>
    <xdr:to>
      <xdr:col>56</xdr:col>
      <xdr:colOff>247650</xdr:colOff>
      <xdr:row>39</xdr:row>
      <xdr:rowOff>28575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84037FD-38AD-4E6B-805A-5DF46D46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5825" y="66675"/>
          <a:ext cx="10639425" cy="739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297730</xdr:colOff>
      <xdr:row>18</xdr:row>
      <xdr:rowOff>66675</xdr:rowOff>
    </xdr:from>
    <xdr:to>
      <xdr:col>11</xdr:col>
      <xdr:colOff>30185</xdr:colOff>
      <xdr:row>35</xdr:row>
      <xdr:rowOff>96153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3ECDB30-DBB3-A1D9-3747-8EC8808A1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330" y="3495675"/>
          <a:ext cx="5828455" cy="32679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0</xdr:row>
      <xdr:rowOff>76201</xdr:rowOff>
    </xdr:from>
    <xdr:to>
      <xdr:col>11</xdr:col>
      <xdr:colOff>152400</xdr:colOff>
      <xdr:row>17</xdr:row>
      <xdr:rowOff>1047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E58CF9C3-5D0C-A5DC-D035-528D3BA11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76201"/>
          <a:ext cx="5915025" cy="31633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66675</xdr:rowOff>
    </xdr:from>
    <xdr:to>
      <xdr:col>0</xdr:col>
      <xdr:colOff>1400175</xdr:colOff>
      <xdr:row>1</xdr:row>
      <xdr:rowOff>390525</xdr:rowOff>
    </xdr:to>
    <xdr:pic>
      <xdr:nvPicPr>
        <xdr:cNvPr id="2" name="Picture 87">
          <a:extLst>
            <a:ext uri="{FF2B5EF4-FFF2-40B4-BE49-F238E27FC236}">
              <a16:creationId xmlns:a16="http://schemas.microsoft.com/office/drawing/2014/main" id="{DA2C1A82-BF08-48B5-B066-874A4A442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6675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133350</xdr:rowOff>
    </xdr:from>
    <xdr:to>
      <xdr:col>13</xdr:col>
      <xdr:colOff>400050</xdr:colOff>
      <xdr:row>48</xdr:row>
      <xdr:rowOff>93964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325DE901-4BC7-0C4A-2A46-1C56E7D49A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6" t="17039" r="27022"/>
        <a:stretch/>
      </xdr:blipFill>
      <xdr:spPr>
        <a:xfrm>
          <a:off x="114300" y="704850"/>
          <a:ext cx="8210550" cy="853311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50</xdr:row>
      <xdr:rowOff>0</xdr:rowOff>
    </xdr:from>
    <xdr:to>
      <xdr:col>11</xdr:col>
      <xdr:colOff>509352</xdr:colOff>
      <xdr:row>61</xdr:row>
      <xdr:rowOff>95250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9D4A840-4709-2357-7579-5D1738A6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9525000"/>
          <a:ext cx="6824427" cy="2190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50</xdr:row>
      <xdr:rowOff>154469</xdr:rowOff>
    </xdr:from>
    <xdr:to>
      <xdr:col>21</xdr:col>
      <xdr:colOff>95250</xdr:colOff>
      <xdr:row>61</xdr:row>
      <xdr:rowOff>48895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3EC33ADC-966E-9A59-08C6-C09683109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679469"/>
          <a:ext cx="5257800" cy="1989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ull7"/>
  <dimension ref="A1:X81"/>
  <sheetViews>
    <sheetView zoomScaleNormal="100" workbookViewId="0">
      <selection activeCell="B9" sqref="B9"/>
    </sheetView>
  </sheetViews>
  <sheetFormatPr defaultRowHeight="15" x14ac:dyDescent="0.25"/>
  <cols>
    <col min="1" max="1" width="22.5703125" customWidth="1"/>
    <col min="2" max="2" width="8.5703125" customWidth="1"/>
    <col min="3" max="3" width="4.7109375" customWidth="1"/>
    <col min="15" max="15" width="2.85546875" customWidth="1"/>
    <col min="16" max="16" width="17.28515625" customWidth="1"/>
    <col min="19" max="19" width="39.28515625" customWidth="1"/>
    <col min="20" max="20" width="11.7109375" customWidth="1"/>
    <col min="21" max="21" width="9.42578125" bestFit="1" customWidth="1"/>
  </cols>
  <sheetData>
    <row r="1" spans="1:22" x14ac:dyDescent="0.25"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S1" t="s">
        <v>231</v>
      </c>
    </row>
    <row r="2" spans="1:22" x14ac:dyDescent="0.25">
      <c r="A2" t="s">
        <v>217</v>
      </c>
      <c r="B2" s="48">
        <f>'RC-000'!B58</f>
        <v>0</v>
      </c>
      <c r="C2" t="s">
        <v>224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2" x14ac:dyDescent="0.25">
      <c r="A3" t="s">
        <v>221</v>
      </c>
      <c r="B3" s="48">
        <f>'RC-000'!B35</f>
        <v>0</v>
      </c>
      <c r="C3" t="s">
        <v>225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54" t="s">
        <v>232</v>
      </c>
      <c r="Q3" s="54" t="s">
        <v>253</v>
      </c>
    </row>
    <row r="4" spans="1:22" x14ac:dyDescent="0.25">
      <c r="A4" t="s">
        <v>218</v>
      </c>
      <c r="B4" s="48">
        <f>'RC-000'!B36</f>
        <v>0</v>
      </c>
      <c r="C4" t="s">
        <v>226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P4" s="54" t="s">
        <v>243</v>
      </c>
      <c r="Q4" s="54">
        <f>'RC-000'!B53</f>
        <v>0</v>
      </c>
      <c r="S4" t="s">
        <v>232</v>
      </c>
      <c r="T4" s="54" t="s">
        <v>234</v>
      </c>
      <c r="U4" s="54" t="s">
        <v>235</v>
      </c>
      <c r="V4" s="54" t="s">
        <v>236</v>
      </c>
    </row>
    <row r="5" spans="1:22" x14ac:dyDescent="0.25">
      <c r="A5" t="s">
        <v>223</v>
      </c>
      <c r="B5" s="48">
        <f>B2-B3-B4</f>
        <v>0</v>
      </c>
      <c r="C5" t="s">
        <v>227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56" t="s">
        <v>240</v>
      </c>
      <c r="Q5" s="56">
        <f>'RC-000'!B50</f>
        <v>0</v>
      </c>
      <c r="S5" s="51" t="s">
        <v>233</v>
      </c>
      <c r="T5" s="54">
        <f>Q6</f>
        <v>0</v>
      </c>
      <c r="U5" s="54">
        <f>Q7</f>
        <v>0</v>
      </c>
      <c r="V5" s="54">
        <f>Q5</f>
        <v>0</v>
      </c>
    </row>
    <row r="6" spans="1:22" x14ac:dyDescent="0.25">
      <c r="A6" t="s">
        <v>228</v>
      </c>
      <c r="B6" s="48">
        <f>B4+B3</f>
        <v>0</v>
      </c>
      <c r="C6" t="s">
        <v>14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P6" s="56" t="s">
        <v>251</v>
      </c>
      <c r="Q6" s="56">
        <f>'RC-000'!B51</f>
        <v>0</v>
      </c>
      <c r="S6" s="53" t="s">
        <v>237</v>
      </c>
      <c r="T6" s="54" t="e">
        <f>ROUND(Q9*Q11/Q8,2)</f>
        <v>#DIV/0!</v>
      </c>
      <c r="U6" s="54" t="e">
        <f>ROUND(Q9*Q10/Q8,2)</f>
        <v>#DIV/0!</v>
      </c>
      <c r="V6" s="54" t="e">
        <f>U6+T6</f>
        <v>#DIV/0!</v>
      </c>
    </row>
    <row r="7" spans="1:22" x14ac:dyDescent="0.25">
      <c r="A7" t="s">
        <v>229</v>
      </c>
      <c r="B7" s="67">
        <f>ROUND(B4-2000,2)</f>
        <v>-2000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P7" s="56" t="s">
        <v>252</v>
      </c>
      <c r="Q7" s="56">
        <f>'RC-000'!B52</f>
        <v>0</v>
      </c>
      <c r="S7" s="52" t="s">
        <v>238</v>
      </c>
      <c r="T7" s="54" t="e">
        <f>ROUND(Q12*Q14/Q8,2)</f>
        <v>#DIV/0!</v>
      </c>
      <c r="U7" s="54" t="e">
        <f>ROUND(Q12*Q13/Q8,2)</f>
        <v>#DIV/0!</v>
      </c>
      <c r="V7" s="54" t="e">
        <f>U7+T7</f>
        <v>#DIV/0!</v>
      </c>
    </row>
    <row r="8" spans="1:22" x14ac:dyDescent="0.25">
      <c r="A8" t="s">
        <v>230</v>
      </c>
      <c r="B8" s="67">
        <f>B4-500</f>
        <v>-500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P8" s="57" t="s">
        <v>245</v>
      </c>
      <c r="Q8" s="57">
        <f>'RC-000'!B36</f>
        <v>0</v>
      </c>
      <c r="S8" t="s">
        <v>244</v>
      </c>
      <c r="T8" s="47" t="e">
        <f>T7+T6+T5</f>
        <v>#DIV/0!</v>
      </c>
      <c r="U8" s="47" t="e">
        <f>U7+U6+U5</f>
        <v>#DIV/0!</v>
      </c>
      <c r="V8" s="54" t="e">
        <f>V7+V6+V5</f>
        <v>#DIV/0!</v>
      </c>
    </row>
    <row r="9" spans="1:22" x14ac:dyDescent="0.25">
      <c r="A9" t="s">
        <v>601</v>
      </c>
      <c r="B9" s="48">
        <f>B2-B5</f>
        <v>0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P9" s="58" t="s">
        <v>239</v>
      </c>
      <c r="Q9" s="58">
        <f>Dades!AQ2</f>
        <v>0</v>
      </c>
      <c r="S9" t="s">
        <v>243</v>
      </c>
      <c r="T9" s="54">
        <f>'RC-000'!B54</f>
        <v>0</v>
      </c>
      <c r="U9" s="54">
        <f>'RC-000'!B55</f>
        <v>0</v>
      </c>
      <c r="V9" s="54">
        <f>'RC-000'!B53</f>
        <v>0</v>
      </c>
    </row>
    <row r="10" spans="1:22" x14ac:dyDescent="0.25"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P10" s="58" t="s">
        <v>246</v>
      </c>
      <c r="Q10" s="64">
        <f>B7</f>
        <v>-2000</v>
      </c>
    </row>
    <row r="11" spans="1:22" x14ac:dyDescent="0.25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8" t="s">
        <v>247</v>
      </c>
      <c r="Q11" s="64">
        <f>Q8-Q10</f>
        <v>2000</v>
      </c>
    </row>
    <row r="12" spans="1:22" x14ac:dyDescent="0.25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P12" s="59" t="s">
        <v>248</v>
      </c>
      <c r="Q12" s="59">
        <f>Q4-Q5-Q9</f>
        <v>0</v>
      </c>
    </row>
    <row r="13" spans="1:22" x14ac:dyDescent="0.25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P13" s="59" t="s">
        <v>249</v>
      </c>
      <c r="Q13" s="65">
        <f>B8</f>
        <v>-500</v>
      </c>
    </row>
    <row r="14" spans="1:22" x14ac:dyDescent="0.25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P14" s="59" t="s">
        <v>250</v>
      </c>
      <c r="Q14" s="65">
        <f>Q8-Q13</f>
        <v>500</v>
      </c>
    </row>
    <row r="15" spans="1:22" x14ac:dyDescent="0.25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22" x14ac:dyDescent="0.25"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4:22" x14ac:dyDescent="0.25">
      <c r="D17" s="49"/>
      <c r="E17" s="49"/>
      <c r="F17" s="49"/>
      <c r="G17" s="123">
        <f>B7</f>
        <v>-2000</v>
      </c>
      <c r="H17" s="123"/>
      <c r="I17" s="50"/>
      <c r="J17" s="49"/>
      <c r="K17" s="49"/>
      <c r="L17" s="49"/>
      <c r="M17" s="49"/>
      <c r="N17" s="49"/>
    </row>
    <row r="18" spans="4:22" x14ac:dyDescent="0.25">
      <c r="D18" s="49"/>
      <c r="E18" s="49"/>
      <c r="F18" s="49"/>
      <c r="G18" s="49"/>
      <c r="H18" s="49"/>
      <c r="I18" s="50">
        <f>B8</f>
        <v>-500</v>
      </c>
      <c r="J18" s="49"/>
      <c r="K18" s="49"/>
      <c r="L18" s="49"/>
      <c r="M18" s="49"/>
      <c r="N18" s="49"/>
    </row>
    <row r="19" spans="4:22" x14ac:dyDescent="0.25">
      <c r="D19" s="49"/>
      <c r="E19" s="49"/>
      <c r="F19" s="49"/>
      <c r="G19" s="49"/>
      <c r="H19" s="49"/>
      <c r="I19" s="50">
        <f>B4</f>
        <v>0</v>
      </c>
      <c r="J19" s="49"/>
      <c r="K19" s="49"/>
      <c r="L19" s="49"/>
      <c r="M19" s="49"/>
      <c r="N19" s="49"/>
    </row>
    <row r="20" spans="4:22" x14ac:dyDescent="0.25">
      <c r="D20" s="49"/>
      <c r="E20" s="49"/>
      <c r="F20" s="49"/>
      <c r="G20" s="49"/>
      <c r="H20" s="49"/>
      <c r="I20" s="50">
        <f>B2</f>
        <v>0</v>
      </c>
      <c r="J20" s="49"/>
      <c r="K20" s="49"/>
      <c r="L20" s="49"/>
      <c r="M20" s="49"/>
      <c r="N20" s="49"/>
    </row>
    <row r="21" spans="4:22" x14ac:dyDescent="0.25"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4:22" x14ac:dyDescent="0.25"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S22" t="s">
        <v>598</v>
      </c>
    </row>
    <row r="23" spans="4:22" x14ac:dyDescent="0.25"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4:22" x14ac:dyDescent="0.25"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P24" s="54" t="s">
        <v>232</v>
      </c>
      <c r="Q24" s="54" t="s">
        <v>253</v>
      </c>
    </row>
    <row r="25" spans="4:22" x14ac:dyDescent="0.25"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P25" s="54" t="s">
        <v>243</v>
      </c>
      <c r="Q25" s="54">
        <f>'RC-000'!B53</f>
        <v>0</v>
      </c>
      <c r="S25" t="s">
        <v>232</v>
      </c>
      <c r="T25" s="54" t="s">
        <v>234</v>
      </c>
      <c r="U25" s="54" t="s">
        <v>235</v>
      </c>
      <c r="V25" s="54" t="s">
        <v>236</v>
      </c>
    </row>
    <row r="26" spans="4:22" x14ac:dyDescent="0.25"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P26" s="56" t="s">
        <v>240</v>
      </c>
      <c r="Q26" s="56">
        <f>'RC-000'!B50</f>
        <v>0</v>
      </c>
      <c r="S26" s="51" t="s">
        <v>233</v>
      </c>
      <c r="T26" s="54">
        <f>Q27</f>
        <v>0</v>
      </c>
      <c r="U26" s="54">
        <f>Q28</f>
        <v>0</v>
      </c>
      <c r="V26" s="54">
        <f>T26+U26</f>
        <v>0</v>
      </c>
    </row>
    <row r="27" spans="4:22" x14ac:dyDescent="0.25"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P27" s="56" t="s">
        <v>251</v>
      </c>
      <c r="Q27" s="56">
        <f>'RC-000'!B51</f>
        <v>0</v>
      </c>
      <c r="S27" s="53" t="s">
        <v>237</v>
      </c>
      <c r="T27" s="54" t="e">
        <f>ROUND(Q30*Q32/Q29,2)</f>
        <v>#DIV/0!</v>
      </c>
      <c r="U27" s="54" t="e">
        <f>ROUND(Q30*Q31/Q29,2)</f>
        <v>#DIV/0!</v>
      </c>
      <c r="V27" s="54" t="e">
        <f>U27+T27</f>
        <v>#DIV/0!</v>
      </c>
    </row>
    <row r="28" spans="4:22" x14ac:dyDescent="0.25"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P28" s="56" t="s">
        <v>252</v>
      </c>
      <c r="Q28" s="56">
        <f>'RC-000'!B52</f>
        <v>0</v>
      </c>
      <c r="S28" s="52" t="s">
        <v>238</v>
      </c>
      <c r="T28" s="54" t="e">
        <f>ROUND(Q33*Q35/Q29,2)</f>
        <v>#DIV/0!</v>
      </c>
      <c r="U28" s="54" t="e">
        <f>ROUND(Q33*Q34/Q29,2)</f>
        <v>#DIV/0!</v>
      </c>
      <c r="V28" s="54" t="e">
        <f>U28+T28</f>
        <v>#DIV/0!</v>
      </c>
    </row>
    <row r="29" spans="4:22" x14ac:dyDescent="0.25"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57" t="s">
        <v>245</v>
      </c>
      <c r="Q29" s="57">
        <f>'RC-000'!B36</f>
        <v>0</v>
      </c>
      <c r="S29" s="117" t="s">
        <v>603</v>
      </c>
      <c r="T29" s="54" t="e">
        <f>ROUND(Q36*Q38/Q29,2)</f>
        <v>#DIV/0!</v>
      </c>
      <c r="U29" s="54" t="e">
        <f>ROUND(Q36*Q37/Q29,2)</f>
        <v>#DIV/0!</v>
      </c>
      <c r="V29" s="54" t="e">
        <f>T29+U29</f>
        <v>#DIV/0!</v>
      </c>
    </row>
    <row r="30" spans="4:22" x14ac:dyDescent="0.25"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P30" s="58" t="s">
        <v>239</v>
      </c>
      <c r="Q30" s="58">
        <f>Dades!AQ2</f>
        <v>0</v>
      </c>
      <c r="S30" t="s">
        <v>244</v>
      </c>
      <c r="T30" s="47" t="e">
        <f>T28+T27+T26+T29</f>
        <v>#DIV/0!</v>
      </c>
      <c r="U30" s="47" t="e">
        <f>U28+U27+U26+U29</f>
        <v>#DIV/0!</v>
      </c>
      <c r="V30" s="54" t="e">
        <f>V26+V27+V28+V29</f>
        <v>#DIV/0!</v>
      </c>
    </row>
    <row r="31" spans="4:22" x14ac:dyDescent="0.25"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P31" s="58" t="s">
        <v>246</v>
      </c>
      <c r="Q31" s="64">
        <f>B7</f>
        <v>-2000</v>
      </c>
      <c r="S31" t="s">
        <v>243</v>
      </c>
      <c r="T31" s="60">
        <f>'RC-000'!B54</f>
        <v>0</v>
      </c>
      <c r="U31" s="60">
        <f>'RC-000'!B55</f>
        <v>0</v>
      </c>
      <c r="V31" s="54">
        <f>'RC-000'!B53</f>
        <v>0</v>
      </c>
    </row>
    <row r="32" spans="4:22" x14ac:dyDescent="0.25"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P32" s="58" t="s">
        <v>247</v>
      </c>
      <c r="Q32" s="64">
        <f>Q29-Q31</f>
        <v>2000</v>
      </c>
    </row>
    <row r="33" spans="4:24" x14ac:dyDescent="0.25"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P33" s="59" t="s">
        <v>248</v>
      </c>
      <c r="Q33" s="59">
        <f>Q25-Q26-Q30-Q36</f>
        <v>0</v>
      </c>
    </row>
    <row r="34" spans="4:24" x14ac:dyDescent="0.25"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P34" s="59" t="s">
        <v>249</v>
      </c>
      <c r="Q34" s="65">
        <f>B8</f>
        <v>-500</v>
      </c>
    </row>
    <row r="35" spans="4:24" x14ac:dyDescent="0.25"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P35" s="59" t="s">
        <v>250</v>
      </c>
      <c r="Q35" s="65">
        <f>Q29-Q34</f>
        <v>500</v>
      </c>
    </row>
    <row r="36" spans="4:24" x14ac:dyDescent="0.25"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P36" s="115" t="s">
        <v>599</v>
      </c>
      <c r="Q36" s="115">
        <f>'RC-000'!B45</f>
        <v>0</v>
      </c>
    </row>
    <row r="37" spans="4:24" x14ac:dyDescent="0.25"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49"/>
      <c r="P37" s="115" t="s">
        <v>600</v>
      </c>
      <c r="Q37" s="116">
        <f>B9</f>
        <v>0</v>
      </c>
    </row>
    <row r="38" spans="4:24" x14ac:dyDescent="0.25">
      <c r="D38" s="49"/>
      <c r="E38" s="49"/>
      <c r="F38" s="49"/>
      <c r="G38" s="123">
        <f>B7</f>
        <v>-2000</v>
      </c>
      <c r="H38" s="124"/>
      <c r="I38" s="49"/>
      <c r="J38" s="49"/>
      <c r="K38" s="49"/>
      <c r="L38" s="50"/>
      <c r="M38" s="50">
        <f>B3</f>
        <v>0</v>
      </c>
      <c r="N38" s="49"/>
      <c r="P38" s="115" t="s">
        <v>602</v>
      </c>
      <c r="Q38" s="116">
        <f>B3*(-1)</f>
        <v>0</v>
      </c>
    </row>
    <row r="39" spans="4:24" x14ac:dyDescent="0.25">
      <c r="D39" s="49"/>
      <c r="E39" s="49"/>
      <c r="F39" s="49"/>
      <c r="G39" s="49"/>
      <c r="H39" s="49"/>
      <c r="I39" s="50">
        <f>B8</f>
        <v>-500</v>
      </c>
      <c r="J39" s="49"/>
      <c r="K39" s="49"/>
      <c r="L39" s="49"/>
      <c r="M39" s="49"/>
      <c r="N39" s="49"/>
    </row>
    <row r="40" spans="4:24" x14ac:dyDescent="0.25">
      <c r="D40" s="49"/>
      <c r="E40" s="49"/>
      <c r="F40" s="49"/>
      <c r="G40" s="49"/>
      <c r="H40" s="49"/>
      <c r="I40" s="50">
        <f>B4</f>
        <v>0</v>
      </c>
      <c r="J40" s="49"/>
      <c r="K40" s="49"/>
      <c r="L40" s="49"/>
      <c r="M40" s="49"/>
      <c r="N40" s="49"/>
    </row>
    <row r="41" spans="4:24" x14ac:dyDescent="0.25">
      <c r="D41" s="49"/>
      <c r="E41" s="49"/>
      <c r="F41" s="49"/>
      <c r="G41" s="49"/>
      <c r="H41" s="49"/>
      <c r="I41" s="50">
        <f>B2</f>
        <v>0</v>
      </c>
      <c r="J41" s="49"/>
      <c r="K41" s="49"/>
      <c r="L41" s="49"/>
      <c r="M41" s="49"/>
      <c r="N41" s="49"/>
    </row>
    <row r="43" spans="4:24" x14ac:dyDescent="0.25">
      <c r="P43" s="49"/>
      <c r="Q43" s="49"/>
      <c r="R43" s="49"/>
      <c r="S43" s="49"/>
      <c r="T43" s="49"/>
      <c r="U43" s="49"/>
      <c r="V43" s="49"/>
      <c r="W43" s="49"/>
      <c r="X43" s="49"/>
    </row>
    <row r="44" spans="4:24" x14ac:dyDescent="0.25">
      <c r="P44" s="49"/>
      <c r="Q44" s="49"/>
      <c r="R44" s="49"/>
      <c r="S44" s="49"/>
      <c r="T44" s="49"/>
      <c r="U44" s="49"/>
      <c r="V44" s="49"/>
      <c r="W44" s="49"/>
      <c r="X44" s="49"/>
    </row>
    <row r="45" spans="4:24" x14ac:dyDescent="0.25">
      <c r="P45" s="49"/>
      <c r="Q45" s="49"/>
      <c r="R45" s="49"/>
      <c r="S45" s="49"/>
      <c r="T45" s="49"/>
      <c r="U45" s="49"/>
      <c r="V45" s="49"/>
      <c r="W45" s="49"/>
      <c r="X45" s="49"/>
    </row>
    <row r="46" spans="4:24" x14ac:dyDescent="0.25"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4:24" x14ac:dyDescent="0.25">
      <c r="P47" s="49"/>
      <c r="Q47" s="49"/>
      <c r="R47" s="49"/>
      <c r="S47" s="49"/>
      <c r="T47" s="49"/>
      <c r="U47" s="49"/>
      <c r="V47" s="49"/>
      <c r="W47" s="49"/>
      <c r="X47" s="49"/>
    </row>
    <row r="48" spans="4:24" x14ac:dyDescent="0.25">
      <c r="P48" s="49"/>
      <c r="Q48" s="49"/>
      <c r="R48" s="49"/>
      <c r="S48" s="49"/>
      <c r="T48" s="49"/>
      <c r="U48" s="49"/>
      <c r="V48" s="49"/>
      <c r="W48" s="49"/>
      <c r="X48" s="49"/>
    </row>
    <row r="49" spans="16:24" x14ac:dyDescent="0.25">
      <c r="P49" s="49"/>
      <c r="Q49" s="49"/>
      <c r="R49" s="49"/>
      <c r="S49" s="49"/>
      <c r="T49" s="49"/>
      <c r="U49" s="49"/>
      <c r="V49" s="49"/>
      <c r="W49" s="49"/>
      <c r="X49" s="49"/>
    </row>
    <row r="50" spans="16:24" x14ac:dyDescent="0.25">
      <c r="P50" s="49"/>
      <c r="Q50" s="49"/>
      <c r="R50" s="49"/>
      <c r="S50" s="49"/>
      <c r="T50" s="49"/>
      <c r="U50" s="49"/>
      <c r="V50" s="49"/>
      <c r="W50" s="49"/>
      <c r="X50" s="49"/>
    </row>
    <row r="51" spans="16:24" x14ac:dyDescent="0.25">
      <c r="P51" s="49"/>
      <c r="Q51" s="49"/>
      <c r="R51" s="49"/>
      <c r="S51" s="49"/>
      <c r="T51" s="49"/>
      <c r="U51" s="49"/>
      <c r="V51" s="49"/>
      <c r="W51" s="49"/>
      <c r="X51" s="49"/>
    </row>
    <row r="52" spans="16:24" x14ac:dyDescent="0.25">
      <c r="P52" s="49"/>
      <c r="Q52" s="49"/>
      <c r="R52" s="49"/>
      <c r="S52" s="49"/>
      <c r="T52" s="49"/>
      <c r="U52" s="49"/>
      <c r="V52" s="49"/>
      <c r="W52" s="49"/>
      <c r="X52" s="49"/>
    </row>
    <row r="53" spans="16:24" x14ac:dyDescent="0.25">
      <c r="P53" s="49"/>
      <c r="Q53" s="49"/>
      <c r="R53" s="49"/>
      <c r="S53" s="49"/>
      <c r="T53" s="49"/>
      <c r="U53" s="49"/>
      <c r="V53" s="49"/>
      <c r="W53" s="49"/>
      <c r="X53" s="49"/>
    </row>
    <row r="54" spans="16:24" x14ac:dyDescent="0.25">
      <c r="P54" s="49"/>
      <c r="Q54" s="49"/>
      <c r="R54" s="49"/>
      <c r="S54" s="49"/>
      <c r="T54" s="49"/>
      <c r="U54" s="49"/>
      <c r="V54" s="49"/>
      <c r="W54" s="49"/>
      <c r="X54" s="49"/>
    </row>
    <row r="55" spans="16:24" x14ac:dyDescent="0.25">
      <c r="P55" s="49"/>
      <c r="Q55" s="49"/>
      <c r="R55" s="49"/>
      <c r="S55" s="49"/>
      <c r="T55" s="49"/>
      <c r="U55" s="49"/>
      <c r="V55" s="49"/>
      <c r="W55" s="49"/>
      <c r="X55" s="49"/>
    </row>
    <row r="81" spans="4:12" x14ac:dyDescent="0.25">
      <c r="D81" s="49"/>
      <c r="E81" s="49"/>
      <c r="F81" s="49"/>
      <c r="G81" s="49"/>
      <c r="H81" s="49"/>
      <c r="I81" s="49"/>
      <c r="J81" s="49"/>
      <c r="K81" s="49"/>
      <c r="L81" s="49"/>
    </row>
  </sheetData>
  <mergeCells count="2">
    <mergeCell ref="G17:H17"/>
    <mergeCell ref="G38:H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D223"/>
  <sheetViews>
    <sheetView showGridLines="0" topLeftCell="A14" zoomScaleNormal="100" workbookViewId="0">
      <selection activeCell="D24" sqref="D24"/>
    </sheetView>
  </sheetViews>
  <sheetFormatPr defaultColWidth="72.28515625" defaultRowHeight="19.149999999999999" customHeight="1" x14ac:dyDescent="0.25"/>
  <cols>
    <col min="1" max="1" width="59.7109375" style="12" customWidth="1"/>
    <col min="2" max="2" width="72.28515625" style="36"/>
    <col min="3" max="16384" width="72.28515625" style="12"/>
  </cols>
  <sheetData>
    <row r="1" spans="1:4" ht="19.149999999999999" customHeight="1" x14ac:dyDescent="0.25">
      <c r="A1" s="9"/>
      <c r="B1" s="28"/>
      <c r="C1" s="10"/>
      <c r="D1" s="11"/>
    </row>
    <row r="2" spans="1:4" ht="33" customHeight="1" x14ac:dyDescent="0.25">
      <c r="A2" s="126" t="s">
        <v>0</v>
      </c>
      <c r="B2" s="127"/>
      <c r="C2" s="128"/>
      <c r="D2" s="11"/>
    </row>
    <row r="3" spans="1:4" ht="58.15" customHeight="1" x14ac:dyDescent="0.25">
      <c r="A3" s="13"/>
      <c r="B3" s="25" t="s">
        <v>426</v>
      </c>
      <c r="C3" s="8"/>
    </row>
    <row r="4" spans="1:4" ht="19.149999999999999" customHeight="1" thickBot="1" x14ac:dyDescent="0.3">
      <c r="A4" s="1" t="s">
        <v>17</v>
      </c>
      <c r="B4" s="29"/>
      <c r="C4" s="2"/>
    </row>
    <row r="5" spans="1:4" ht="19.149999999999999" customHeight="1" thickBot="1" x14ac:dyDescent="0.3">
      <c r="A5" s="14" t="s">
        <v>30</v>
      </c>
      <c r="B5" s="30" t="s">
        <v>32</v>
      </c>
      <c r="C5" s="15" t="s">
        <v>31</v>
      </c>
    </row>
    <row r="6" spans="1:4" ht="19.149999999999999" customHeight="1" thickTop="1" thickBot="1" x14ac:dyDescent="0.3">
      <c r="A6" s="16" t="s">
        <v>18</v>
      </c>
      <c r="B6" s="31"/>
      <c r="C6" s="3"/>
    </row>
    <row r="7" spans="1:4" ht="19.149999999999999" customHeight="1" thickTop="1" thickBot="1" x14ac:dyDescent="0.3">
      <c r="A7" s="17" t="s">
        <v>19</v>
      </c>
      <c r="B7" s="32"/>
      <c r="C7" s="5"/>
    </row>
    <row r="8" spans="1:4" ht="19.149999999999999" customHeight="1" thickTop="1" thickBot="1" x14ac:dyDescent="0.3">
      <c r="A8" s="16" t="s">
        <v>20</v>
      </c>
      <c r="B8" s="31"/>
      <c r="C8" s="3"/>
    </row>
    <row r="9" spans="1:4" ht="19.149999999999999" customHeight="1" thickTop="1" thickBot="1" x14ac:dyDescent="0.3">
      <c r="A9" s="17" t="s">
        <v>21</v>
      </c>
      <c r="B9" s="32"/>
      <c r="C9" s="5"/>
    </row>
    <row r="10" spans="1:4" ht="19.149999999999999" customHeight="1" thickTop="1" thickBot="1" x14ac:dyDescent="0.3">
      <c r="A10" s="16" t="s">
        <v>22</v>
      </c>
      <c r="B10" s="31"/>
      <c r="C10" s="3"/>
    </row>
    <row r="11" spans="1:4" ht="19.149999999999999" customHeight="1" thickTop="1" thickBot="1" x14ac:dyDescent="0.3">
      <c r="A11" s="17" t="s">
        <v>23</v>
      </c>
      <c r="B11" s="32"/>
      <c r="C11" s="5"/>
    </row>
    <row r="12" spans="1:4" ht="19.149999999999999" customHeight="1" thickTop="1" thickBot="1" x14ac:dyDescent="0.3">
      <c r="A12" s="16" t="s">
        <v>24</v>
      </c>
      <c r="B12" s="31"/>
      <c r="C12" s="3"/>
    </row>
    <row r="13" spans="1:4" ht="19.149999999999999" customHeight="1" thickTop="1" thickBot="1" x14ac:dyDescent="0.3">
      <c r="A13" s="18" t="s">
        <v>25</v>
      </c>
      <c r="B13" s="68"/>
      <c r="C13" s="7"/>
    </row>
    <row r="14" spans="1:4" ht="19.149999999999999" customHeight="1" x14ac:dyDescent="0.25">
      <c r="A14" s="16"/>
      <c r="B14" s="27"/>
      <c r="C14" s="3"/>
    </row>
    <row r="15" spans="1:4" ht="19.149999999999999" customHeight="1" thickBot="1" x14ac:dyDescent="0.3">
      <c r="A15" s="1" t="s">
        <v>371</v>
      </c>
      <c r="B15" s="29"/>
      <c r="C15" s="2"/>
    </row>
    <row r="16" spans="1:4" ht="19.149999999999999" customHeight="1" thickBot="1" x14ac:dyDescent="0.3">
      <c r="A16" s="37" t="s">
        <v>30</v>
      </c>
      <c r="B16" s="30" t="s">
        <v>32</v>
      </c>
      <c r="C16" s="38" t="s">
        <v>31</v>
      </c>
    </row>
    <row r="17" spans="1:3" ht="19.149999999999999" customHeight="1" thickTop="1" thickBot="1" x14ac:dyDescent="0.3">
      <c r="A17" s="16" t="s">
        <v>179</v>
      </c>
      <c r="B17" s="31"/>
      <c r="C17" s="4" t="s">
        <v>180</v>
      </c>
    </row>
    <row r="18" spans="1:3" ht="19.149999999999999" customHeight="1" thickTop="1" thickBot="1" x14ac:dyDescent="0.3">
      <c r="A18" s="17" t="s">
        <v>107</v>
      </c>
      <c r="B18" s="32"/>
      <c r="C18" s="5" t="s">
        <v>109</v>
      </c>
    </row>
    <row r="19" spans="1:3" ht="19.149999999999999" customHeight="1" thickTop="1" thickBot="1" x14ac:dyDescent="0.3">
      <c r="A19" s="16" t="s">
        <v>108</v>
      </c>
      <c r="B19" s="31"/>
      <c r="C19" s="4" t="s">
        <v>110</v>
      </c>
    </row>
    <row r="20" spans="1:3" ht="19.149999999999999" customHeight="1" thickTop="1" thickBot="1" x14ac:dyDescent="0.3">
      <c r="A20" s="17" t="s">
        <v>1</v>
      </c>
      <c r="B20" s="32"/>
      <c r="C20" s="5" t="s">
        <v>11</v>
      </c>
    </row>
    <row r="21" spans="1:3" ht="19.149999999999999" customHeight="1" thickTop="1" thickBot="1" x14ac:dyDescent="0.3">
      <c r="A21" s="16" t="s">
        <v>2</v>
      </c>
      <c r="B21" s="31"/>
      <c r="C21" s="4" t="s">
        <v>12</v>
      </c>
    </row>
    <row r="22" spans="1:3" ht="19.149999999999999" customHeight="1" thickTop="1" thickBot="1" x14ac:dyDescent="0.3">
      <c r="A22" s="17" t="s">
        <v>641</v>
      </c>
      <c r="B22" s="32"/>
      <c r="C22" s="5" t="s">
        <v>12</v>
      </c>
    </row>
    <row r="23" spans="1:3" ht="19.149999999999999" customHeight="1" thickTop="1" thickBot="1" x14ac:dyDescent="0.3">
      <c r="A23" s="16" t="s">
        <v>640</v>
      </c>
      <c r="B23" s="31"/>
      <c r="C23" s="4" t="s">
        <v>12</v>
      </c>
    </row>
    <row r="24" spans="1:3" ht="19.149999999999999" customHeight="1" thickTop="1" thickBot="1" x14ac:dyDescent="0.3">
      <c r="A24" s="17" t="s">
        <v>104</v>
      </c>
      <c r="B24" s="32"/>
      <c r="C24" s="5" t="s">
        <v>13</v>
      </c>
    </row>
    <row r="25" spans="1:3" ht="19.149999999999999" customHeight="1" thickTop="1" thickBot="1" x14ac:dyDescent="0.3">
      <c r="A25" s="16" t="s">
        <v>103</v>
      </c>
      <c r="B25" s="31"/>
      <c r="C25" s="4" t="s">
        <v>14</v>
      </c>
    </row>
    <row r="26" spans="1:3" ht="19.149999999999999" customHeight="1" thickTop="1" thickBot="1" x14ac:dyDescent="0.3">
      <c r="A26" s="17" t="s">
        <v>374</v>
      </c>
      <c r="B26" s="32"/>
      <c r="C26" s="5" t="s">
        <v>375</v>
      </c>
    </row>
    <row r="27" spans="1:3" ht="19.149999999999999" customHeight="1" thickTop="1" thickBot="1" x14ac:dyDescent="0.3">
      <c r="A27" s="16" t="s">
        <v>102</v>
      </c>
      <c r="B27" s="31"/>
      <c r="C27" s="4" t="s">
        <v>105</v>
      </c>
    </row>
    <row r="28" spans="1:3" ht="19.149999999999999" customHeight="1" thickTop="1" thickBot="1" x14ac:dyDescent="0.3">
      <c r="A28" s="17" t="s">
        <v>106</v>
      </c>
      <c r="B28" s="32"/>
      <c r="C28" s="5" t="s">
        <v>15</v>
      </c>
    </row>
    <row r="29" spans="1:3" ht="19.149999999999999" customHeight="1" thickTop="1" thickBot="1" x14ac:dyDescent="0.3">
      <c r="A29" s="16" t="s">
        <v>5</v>
      </c>
      <c r="B29" s="31"/>
      <c r="C29" s="4" t="s">
        <v>16</v>
      </c>
    </row>
    <row r="30" spans="1:3" ht="19.149999999999999" customHeight="1" thickTop="1" thickBot="1" x14ac:dyDescent="0.3">
      <c r="A30" s="17" t="s">
        <v>203</v>
      </c>
      <c r="B30" s="32"/>
      <c r="C30" s="5" t="s">
        <v>204</v>
      </c>
    </row>
    <row r="31" spans="1:3" ht="19.149999999999999" customHeight="1" thickTop="1" thickBot="1" x14ac:dyDescent="0.3">
      <c r="A31" s="16" t="s">
        <v>206</v>
      </c>
      <c r="B31" s="31"/>
      <c r="C31" s="4" t="s">
        <v>205</v>
      </c>
    </row>
    <row r="32" spans="1:3" ht="19.149999999999999" customHeight="1" thickTop="1" thickBot="1" x14ac:dyDescent="0.3">
      <c r="A32" s="17" t="s">
        <v>207</v>
      </c>
      <c r="B32" s="32"/>
      <c r="C32" s="5" t="s">
        <v>329</v>
      </c>
    </row>
    <row r="33" spans="1:3" ht="19.149999999999999" customHeight="1" thickTop="1" thickBot="1" x14ac:dyDescent="0.3">
      <c r="A33" s="16" t="s">
        <v>191</v>
      </c>
      <c r="B33" s="31"/>
      <c r="C33" s="4" t="s">
        <v>126</v>
      </c>
    </row>
    <row r="34" spans="1:3" ht="19.149999999999999" customHeight="1" thickTop="1" thickBot="1" x14ac:dyDescent="0.3">
      <c r="A34" s="17" t="s">
        <v>190</v>
      </c>
      <c r="B34" s="32"/>
      <c r="C34" s="5" t="s">
        <v>127</v>
      </c>
    </row>
    <row r="35" spans="1:3" ht="19.149999999999999" customHeight="1" thickTop="1" thickBot="1" x14ac:dyDescent="0.3">
      <c r="A35" s="16" t="s">
        <v>221</v>
      </c>
      <c r="B35" s="31"/>
      <c r="C35" s="4" t="s">
        <v>222</v>
      </c>
    </row>
    <row r="36" spans="1:3" ht="19.149999999999999" customHeight="1" thickTop="1" thickBot="1" x14ac:dyDescent="0.3">
      <c r="A36" s="17" t="s">
        <v>219</v>
      </c>
      <c r="B36" s="32"/>
      <c r="C36" s="5" t="s">
        <v>220</v>
      </c>
    </row>
    <row r="37" spans="1:3" ht="19.149999999999999" customHeight="1" thickTop="1" thickBot="1" x14ac:dyDescent="0.3">
      <c r="A37" s="16" t="s">
        <v>192</v>
      </c>
      <c r="B37" s="31"/>
      <c r="C37" s="4" t="s">
        <v>337</v>
      </c>
    </row>
    <row r="38" spans="1:3" ht="19.149999999999999" customHeight="1" thickTop="1" thickBot="1" x14ac:dyDescent="0.3">
      <c r="A38" s="17" t="s">
        <v>193</v>
      </c>
      <c r="B38" s="32"/>
      <c r="C38" s="5" t="s">
        <v>338</v>
      </c>
    </row>
    <row r="39" spans="1:3" ht="19.149999999999999" customHeight="1" thickTop="1" thickBot="1" x14ac:dyDescent="0.3">
      <c r="A39" s="16" t="s">
        <v>115</v>
      </c>
      <c r="B39" s="31"/>
      <c r="C39" s="4" t="s">
        <v>116</v>
      </c>
    </row>
    <row r="40" spans="1:3" ht="19.149999999999999" customHeight="1" thickTop="1" x14ac:dyDescent="0.25">
      <c r="A40" s="16"/>
      <c r="B40" s="27"/>
      <c r="C40" s="4"/>
    </row>
    <row r="41" spans="1:3" ht="19.149999999999999" customHeight="1" thickBot="1" x14ac:dyDescent="0.3">
      <c r="A41" s="1" t="s">
        <v>587</v>
      </c>
      <c r="B41" s="29"/>
      <c r="C41" s="2"/>
    </row>
    <row r="42" spans="1:3" ht="19.149999999999999" customHeight="1" thickBot="1" x14ac:dyDescent="0.3">
      <c r="A42" s="37" t="s">
        <v>30</v>
      </c>
      <c r="B42" s="30" t="s">
        <v>32</v>
      </c>
      <c r="C42" s="38" t="s">
        <v>31</v>
      </c>
    </row>
    <row r="43" spans="1:3" ht="19.149999999999999" customHeight="1" thickTop="1" thickBot="1" x14ac:dyDescent="0.3">
      <c r="A43" s="17" t="s">
        <v>588</v>
      </c>
      <c r="B43" s="26"/>
      <c r="C43" s="5"/>
    </row>
    <row r="44" spans="1:3" ht="19.149999999999999" customHeight="1" thickTop="1" thickBot="1" x14ac:dyDescent="0.3">
      <c r="A44" s="16" t="s">
        <v>589</v>
      </c>
      <c r="B44" s="31"/>
      <c r="C44" s="4"/>
    </row>
    <row r="45" spans="1:3" ht="19.149999999999999" customHeight="1" thickTop="1" thickBot="1" x14ac:dyDescent="0.3">
      <c r="A45" s="17" t="s">
        <v>590</v>
      </c>
      <c r="B45" s="26"/>
      <c r="C45" s="5"/>
    </row>
    <row r="46" spans="1:3" ht="19.149999999999999" customHeight="1" thickTop="1" x14ac:dyDescent="0.25">
      <c r="A46" s="16"/>
      <c r="B46" s="27"/>
      <c r="C46" s="3"/>
    </row>
    <row r="47" spans="1:3" ht="19.149999999999999" customHeight="1" thickBot="1" x14ac:dyDescent="0.3">
      <c r="A47" s="1" t="s">
        <v>421</v>
      </c>
      <c r="B47" s="29"/>
      <c r="C47" s="2"/>
    </row>
    <row r="48" spans="1:3" ht="19.149999999999999" customHeight="1" thickBot="1" x14ac:dyDescent="0.3">
      <c r="A48" s="14" t="s">
        <v>30</v>
      </c>
      <c r="B48" s="30" t="s">
        <v>32</v>
      </c>
      <c r="C48" s="15" t="s">
        <v>31</v>
      </c>
    </row>
    <row r="49" spans="1:3" ht="19.149999999999999" customHeight="1" thickTop="1" thickBot="1" x14ac:dyDescent="0.3">
      <c r="A49" s="16" t="s">
        <v>178</v>
      </c>
      <c r="B49" s="46"/>
      <c r="C49" s="4" t="s">
        <v>417</v>
      </c>
    </row>
    <row r="50" spans="1:3" ht="67.5" customHeight="1" thickTop="1" thickBot="1" x14ac:dyDescent="0.3">
      <c r="A50" s="20" t="s">
        <v>382</v>
      </c>
      <c r="B50" s="32"/>
      <c r="C50" s="84" t="s">
        <v>381</v>
      </c>
    </row>
    <row r="51" spans="1:3" ht="19.149999999999999" customHeight="1" thickTop="1" thickBot="1" x14ac:dyDescent="0.3">
      <c r="A51" s="16" t="s">
        <v>241</v>
      </c>
      <c r="B51" s="46"/>
      <c r="C51" s="4"/>
    </row>
    <row r="52" spans="1:3" ht="19.149999999999999" customHeight="1" thickTop="1" thickBot="1" x14ac:dyDescent="0.3">
      <c r="A52" s="20" t="s">
        <v>242</v>
      </c>
      <c r="B52" s="32"/>
      <c r="C52" s="21"/>
    </row>
    <row r="53" spans="1:3" ht="19.149999999999999" customHeight="1" thickTop="1" thickBot="1" x14ac:dyDescent="0.3">
      <c r="A53" s="16" t="s">
        <v>210</v>
      </c>
      <c r="B53" s="26"/>
      <c r="C53" s="4" t="s">
        <v>211</v>
      </c>
    </row>
    <row r="54" spans="1:3" ht="19.149999999999999" customHeight="1" thickTop="1" thickBot="1" x14ac:dyDescent="0.3">
      <c r="A54" s="20" t="s">
        <v>208</v>
      </c>
      <c r="B54" s="31"/>
      <c r="C54" s="21" t="s">
        <v>211</v>
      </c>
    </row>
    <row r="55" spans="1:3" ht="19.149999999999999" customHeight="1" thickTop="1" thickBot="1" x14ac:dyDescent="0.3">
      <c r="A55" s="16" t="s">
        <v>209</v>
      </c>
      <c r="B55" s="26"/>
      <c r="C55" s="4" t="s">
        <v>211</v>
      </c>
    </row>
    <row r="56" spans="1:3" ht="19.149999999999999" customHeight="1" thickTop="1" thickBot="1" x14ac:dyDescent="0.3">
      <c r="A56" s="20" t="s">
        <v>189</v>
      </c>
      <c r="B56" s="32"/>
      <c r="C56" s="21"/>
    </row>
    <row r="57" spans="1:3" ht="19.149999999999999" customHeight="1" thickTop="1" thickBot="1" x14ac:dyDescent="0.3">
      <c r="A57" s="16" t="s">
        <v>419</v>
      </c>
      <c r="B57" s="46"/>
      <c r="C57" s="4" t="s">
        <v>418</v>
      </c>
    </row>
    <row r="58" spans="1:3" ht="19.149999999999999" customHeight="1" thickTop="1" thickBot="1" x14ac:dyDescent="0.3">
      <c r="A58" s="20" t="s">
        <v>188</v>
      </c>
      <c r="B58" s="32"/>
      <c r="C58" s="21"/>
    </row>
    <row r="59" spans="1:3" ht="19.149999999999999" customHeight="1" thickTop="1" thickBot="1" x14ac:dyDescent="0.3">
      <c r="A59" s="16" t="s">
        <v>423</v>
      </c>
      <c r="B59" s="46"/>
      <c r="C59" s="4"/>
    </row>
    <row r="60" spans="1:3" ht="19.149999999999999" customHeight="1" thickTop="1" thickBot="1" x14ac:dyDescent="0.3">
      <c r="A60" s="20" t="s">
        <v>120</v>
      </c>
      <c r="B60" s="32"/>
      <c r="C60" s="21"/>
    </row>
    <row r="61" spans="1:3" ht="19.149999999999999" customHeight="1" thickTop="1" x14ac:dyDescent="0.25">
      <c r="A61" s="16"/>
      <c r="B61" s="27"/>
      <c r="C61" s="3"/>
    </row>
    <row r="62" spans="1:3" ht="19.149999999999999" customHeight="1" thickBot="1" x14ac:dyDescent="0.3">
      <c r="A62" s="89" t="s">
        <v>422</v>
      </c>
      <c r="B62" s="29"/>
      <c r="C62" s="2"/>
    </row>
    <row r="63" spans="1:3" ht="19.149999999999999" customHeight="1" thickBot="1" x14ac:dyDescent="0.3">
      <c r="A63" s="14" t="s">
        <v>30</v>
      </c>
      <c r="B63" s="30" t="s">
        <v>32</v>
      </c>
      <c r="C63" s="15" t="s">
        <v>31</v>
      </c>
    </row>
    <row r="64" spans="1:3" ht="19.149999999999999" customHeight="1" thickTop="1" thickBot="1" x14ac:dyDescent="0.3">
      <c r="A64" s="16" t="s">
        <v>554</v>
      </c>
      <c r="B64" s="46"/>
      <c r="C64" s="4" t="s">
        <v>555</v>
      </c>
    </row>
    <row r="65" spans="1:3" ht="19.149999999999999" customHeight="1" thickTop="1" thickBot="1" x14ac:dyDescent="0.3">
      <c r="A65" s="20" t="s">
        <v>122</v>
      </c>
      <c r="B65" s="32"/>
      <c r="C65" s="21" t="s">
        <v>33</v>
      </c>
    </row>
    <row r="66" spans="1:3" ht="19.149999999999999" customHeight="1" thickTop="1" thickBot="1" x14ac:dyDescent="0.3">
      <c r="A66" s="16" t="s">
        <v>121</v>
      </c>
      <c r="B66" s="46"/>
      <c r="C66" s="4" t="s">
        <v>34</v>
      </c>
    </row>
    <row r="67" spans="1:3" ht="19.149999999999999" customHeight="1" thickTop="1" thickBot="1" x14ac:dyDescent="0.3">
      <c r="A67" s="83" t="s">
        <v>123</v>
      </c>
      <c r="B67" s="34"/>
      <c r="C67" s="130" t="s">
        <v>473</v>
      </c>
    </row>
    <row r="68" spans="1:3" ht="19.149999999999999" customHeight="1" thickTop="1" thickBot="1" x14ac:dyDescent="0.3">
      <c r="A68" s="16" t="s">
        <v>472</v>
      </c>
      <c r="B68" s="33"/>
      <c r="C68" s="130"/>
    </row>
    <row r="69" spans="1:3" ht="19.149999999999999" customHeight="1" thickTop="1" thickBot="1" x14ac:dyDescent="0.3">
      <c r="A69" s="16" t="s">
        <v>143</v>
      </c>
      <c r="B69" s="33"/>
      <c r="C69" s="130"/>
    </row>
    <row r="70" spans="1:3" ht="19.149999999999999" customHeight="1" thickTop="1" thickBot="1" x14ac:dyDescent="0.3">
      <c r="A70" s="16" t="s">
        <v>144</v>
      </c>
      <c r="B70" s="62"/>
      <c r="C70" s="130"/>
    </row>
    <row r="71" spans="1:3" ht="19.149999999999999" customHeight="1" thickTop="1" x14ac:dyDescent="0.25">
      <c r="A71" s="16" t="s">
        <v>372</v>
      </c>
      <c r="B71" s="27"/>
      <c r="C71" s="4" t="s">
        <v>529</v>
      </c>
    </row>
    <row r="72" spans="1:3" ht="19.149999999999999" customHeight="1" thickBot="1" x14ac:dyDescent="0.3">
      <c r="A72" s="16" t="s">
        <v>373</v>
      </c>
      <c r="B72" s="27"/>
      <c r="C72" s="4" t="s">
        <v>529</v>
      </c>
    </row>
    <row r="73" spans="1:3" ht="19.149999999999999" customHeight="1" thickTop="1" thickBot="1" x14ac:dyDescent="0.3">
      <c r="A73" s="92" t="s">
        <v>427</v>
      </c>
      <c r="B73" s="109" t="s">
        <v>604</v>
      </c>
      <c r="C73" s="87" t="s">
        <v>432</v>
      </c>
    </row>
    <row r="74" spans="1:3" ht="19.149999999999999" customHeight="1" thickTop="1" thickBot="1" x14ac:dyDescent="0.3">
      <c r="A74" s="61" t="s">
        <v>124</v>
      </c>
      <c r="B74" s="45"/>
      <c r="C74" s="130" t="s">
        <v>10</v>
      </c>
    </row>
    <row r="75" spans="1:3" ht="19.149999999999999" customHeight="1" thickTop="1" thickBot="1" x14ac:dyDescent="0.3">
      <c r="A75" s="61" t="s">
        <v>139</v>
      </c>
      <c r="B75" s="45"/>
      <c r="C75" s="130"/>
    </row>
    <row r="76" spans="1:3" ht="19.149999999999999" customHeight="1" thickTop="1" thickBot="1" x14ac:dyDescent="0.3">
      <c r="A76" s="61" t="s">
        <v>429</v>
      </c>
      <c r="B76" s="45"/>
      <c r="C76" s="130"/>
    </row>
    <row r="77" spans="1:3" ht="19.149999999999999" customHeight="1" thickTop="1" thickBot="1" x14ac:dyDescent="0.3">
      <c r="A77" s="61" t="s">
        <v>140</v>
      </c>
      <c r="B77" s="45"/>
      <c r="C77" s="130"/>
    </row>
    <row r="78" spans="1:3" ht="19.149999999999999" customHeight="1" thickTop="1" thickBot="1" x14ac:dyDescent="0.3">
      <c r="A78" s="61" t="s">
        <v>52</v>
      </c>
      <c r="B78" s="45"/>
      <c r="C78" s="130"/>
    </row>
    <row r="79" spans="1:3" ht="19.149999999999999" customHeight="1" thickTop="1" thickBot="1" x14ac:dyDescent="0.3">
      <c r="A79" s="6" t="s">
        <v>431</v>
      </c>
      <c r="B79" s="110" t="s">
        <v>605</v>
      </c>
      <c r="C79" s="4" t="s">
        <v>433</v>
      </c>
    </row>
    <row r="80" spans="1:3" ht="19.149999999999999" customHeight="1" thickTop="1" thickBot="1" x14ac:dyDescent="0.3">
      <c r="A80" s="16" t="s">
        <v>254</v>
      </c>
      <c r="B80" s="62"/>
      <c r="C80" s="4"/>
    </row>
    <row r="81" spans="1:3" ht="19.149999999999999" customHeight="1" thickTop="1" thickBot="1" x14ac:dyDescent="0.3">
      <c r="A81" s="16" t="s">
        <v>255</v>
      </c>
      <c r="B81" s="62"/>
      <c r="C81" s="4"/>
    </row>
    <row r="82" spans="1:3" ht="19.149999999999999" customHeight="1" thickTop="1" thickBot="1" x14ac:dyDescent="0.3">
      <c r="A82" s="16" t="s">
        <v>428</v>
      </c>
      <c r="B82" s="62"/>
      <c r="C82" s="4"/>
    </row>
    <row r="83" spans="1:3" ht="19.149999999999999" customHeight="1" thickTop="1" thickBot="1" x14ac:dyDescent="0.3">
      <c r="A83" s="16" t="s">
        <v>256</v>
      </c>
      <c r="B83" s="62"/>
      <c r="C83" s="4"/>
    </row>
    <row r="84" spans="1:3" ht="19.149999999999999" customHeight="1" thickTop="1" thickBot="1" x14ac:dyDescent="0.3">
      <c r="A84" s="16" t="s">
        <v>257</v>
      </c>
      <c r="B84" s="62"/>
      <c r="C84" s="4"/>
    </row>
    <row r="85" spans="1:3" ht="19.149999999999999" customHeight="1" thickTop="1" thickBot="1" x14ac:dyDescent="0.3">
      <c r="A85" s="92" t="s">
        <v>434</v>
      </c>
      <c r="B85" s="109" t="s">
        <v>606</v>
      </c>
      <c r="C85" s="121" t="s">
        <v>619</v>
      </c>
    </row>
    <row r="86" spans="1:3" ht="19.149999999999999" customHeight="1" thickTop="1" thickBot="1" x14ac:dyDescent="0.3">
      <c r="A86" s="61" t="s">
        <v>258</v>
      </c>
      <c r="B86" s="45"/>
      <c r="C86" s="87"/>
    </row>
    <row r="87" spans="1:3" ht="19.149999999999999" customHeight="1" thickTop="1" thickBot="1" x14ac:dyDescent="0.3">
      <c r="A87" s="61" t="s">
        <v>259</v>
      </c>
      <c r="B87" s="45"/>
      <c r="C87" s="87"/>
    </row>
    <row r="88" spans="1:3" ht="19.149999999999999" customHeight="1" thickTop="1" thickBot="1" x14ac:dyDescent="0.3">
      <c r="A88" s="61" t="s">
        <v>430</v>
      </c>
      <c r="B88" s="45"/>
      <c r="C88" s="87"/>
    </row>
    <row r="89" spans="1:3" ht="19.149999999999999" customHeight="1" thickTop="1" thickBot="1" x14ac:dyDescent="0.3">
      <c r="A89" s="61" t="s">
        <v>260</v>
      </c>
      <c r="B89" s="45"/>
      <c r="C89" s="87"/>
    </row>
    <row r="90" spans="1:3" ht="19.149999999999999" customHeight="1" thickTop="1" thickBot="1" x14ac:dyDescent="0.3">
      <c r="A90" s="61" t="s">
        <v>261</v>
      </c>
      <c r="B90" s="45"/>
      <c r="C90" s="87"/>
    </row>
    <row r="91" spans="1:3" ht="19.149999999999999" customHeight="1" thickTop="1" thickBot="1" x14ac:dyDescent="0.3">
      <c r="A91" s="6" t="s">
        <v>437</v>
      </c>
      <c r="B91" s="110" t="s">
        <v>607</v>
      </c>
      <c r="C91" s="4" t="s">
        <v>432</v>
      </c>
    </row>
    <row r="92" spans="1:3" ht="19.149999999999999" customHeight="1" thickTop="1" thickBot="1" x14ac:dyDescent="0.3">
      <c r="A92" s="16" t="s">
        <v>386</v>
      </c>
      <c r="B92" s="62"/>
      <c r="C92" s="4"/>
    </row>
    <row r="93" spans="1:3" ht="19.149999999999999" customHeight="1" thickTop="1" thickBot="1" x14ac:dyDescent="0.3">
      <c r="A93" s="16" t="s">
        <v>387</v>
      </c>
      <c r="B93" s="62"/>
      <c r="C93" s="4"/>
    </row>
    <row r="94" spans="1:3" ht="19.149999999999999" customHeight="1" thickTop="1" thickBot="1" x14ac:dyDescent="0.3">
      <c r="A94" s="16" t="s">
        <v>435</v>
      </c>
      <c r="B94" s="62"/>
      <c r="C94" s="4"/>
    </row>
    <row r="95" spans="1:3" ht="19.149999999999999" customHeight="1" thickTop="1" thickBot="1" x14ac:dyDescent="0.3">
      <c r="A95" s="16" t="s">
        <v>388</v>
      </c>
      <c r="B95" s="62"/>
      <c r="C95" s="4"/>
    </row>
    <row r="96" spans="1:3" ht="19.149999999999999" customHeight="1" thickTop="1" thickBot="1" x14ac:dyDescent="0.3">
      <c r="A96" s="16" t="s">
        <v>389</v>
      </c>
      <c r="B96" s="62"/>
      <c r="C96" s="4"/>
    </row>
    <row r="97" spans="1:3" ht="19.149999999999999" customHeight="1" thickTop="1" thickBot="1" x14ac:dyDescent="0.3">
      <c r="A97" s="22" t="s">
        <v>53</v>
      </c>
      <c r="B97" s="62"/>
      <c r="C97" s="19"/>
    </row>
    <row r="98" spans="1:3" ht="19.149999999999999" customHeight="1" thickTop="1" thickBot="1" x14ac:dyDescent="0.3">
      <c r="A98" s="92" t="s">
        <v>471</v>
      </c>
      <c r="B98" s="109" t="s">
        <v>608</v>
      </c>
      <c r="C98" s="87" t="s">
        <v>619</v>
      </c>
    </row>
    <row r="99" spans="1:3" ht="19.149999999999999" customHeight="1" thickTop="1" thickBot="1" x14ac:dyDescent="0.3">
      <c r="A99" s="61" t="s">
        <v>407</v>
      </c>
      <c r="B99" s="45"/>
      <c r="C99" s="87"/>
    </row>
    <row r="100" spans="1:3" ht="19.149999999999999" customHeight="1" thickTop="1" thickBot="1" x14ac:dyDescent="0.3">
      <c r="A100" s="61" t="s">
        <v>408</v>
      </c>
      <c r="B100" s="45"/>
      <c r="C100" s="87"/>
    </row>
    <row r="101" spans="1:3" ht="19.149999999999999" customHeight="1" thickTop="1" thickBot="1" x14ac:dyDescent="0.3">
      <c r="A101" s="61" t="s">
        <v>436</v>
      </c>
      <c r="B101" s="45"/>
      <c r="C101" s="87"/>
    </row>
    <row r="102" spans="1:3" ht="19.149999999999999" customHeight="1" thickTop="1" thickBot="1" x14ac:dyDescent="0.3">
      <c r="A102" s="61" t="s">
        <v>409</v>
      </c>
      <c r="B102" s="45"/>
      <c r="C102" s="87"/>
    </row>
    <row r="103" spans="1:3" ht="19.149999999999999" customHeight="1" thickTop="1" thickBot="1" x14ac:dyDescent="0.3">
      <c r="A103" s="61" t="s">
        <v>410</v>
      </c>
      <c r="B103" s="45"/>
      <c r="C103" s="87"/>
    </row>
    <row r="104" spans="1:3" ht="19.149999999999999" customHeight="1" thickTop="1" thickBot="1" x14ac:dyDescent="0.3">
      <c r="A104" s="61" t="s">
        <v>413</v>
      </c>
      <c r="B104" s="45"/>
      <c r="C104" s="87"/>
    </row>
    <row r="105" spans="1:3" ht="19.149999999999999" customHeight="1" thickTop="1" thickBot="1" x14ac:dyDescent="0.3">
      <c r="A105" s="131" t="s">
        <v>586</v>
      </c>
      <c r="B105" s="131"/>
      <c r="C105" s="111"/>
    </row>
    <row r="106" spans="1:3" ht="19.149999999999999" customHeight="1" thickTop="1" thickBot="1" x14ac:dyDescent="0.3">
      <c r="A106" s="112"/>
      <c r="B106" s="113"/>
      <c r="C106" s="114" t="s">
        <v>585</v>
      </c>
    </row>
    <row r="107" spans="1:3" s="23" customFormat="1" ht="19.149999999999999" customHeight="1" thickTop="1" thickBot="1" x14ac:dyDescent="0.3">
      <c r="A107" s="125" t="s">
        <v>60</v>
      </c>
      <c r="B107" s="125"/>
      <c r="C107" s="122"/>
    </row>
    <row r="108" spans="1:3" s="23" customFormat="1" ht="19.149999999999999" customHeight="1" thickTop="1" thickBot="1" x14ac:dyDescent="0.3">
      <c r="A108" s="17" t="s">
        <v>61</v>
      </c>
      <c r="B108" s="32"/>
      <c r="C108" s="122"/>
    </row>
    <row r="109" spans="1:3" s="23" customFormat="1" ht="19.149999999999999" customHeight="1" thickTop="1" thickBot="1" x14ac:dyDescent="0.3">
      <c r="A109" s="17" t="s">
        <v>390</v>
      </c>
      <c r="B109" s="32"/>
      <c r="C109" s="133" t="s">
        <v>621</v>
      </c>
    </row>
    <row r="110" spans="1:3" s="23" customFormat="1" ht="19.149999999999999" customHeight="1" thickTop="1" thickBot="1" x14ac:dyDescent="0.3">
      <c r="A110" s="17" t="s">
        <v>391</v>
      </c>
      <c r="B110" s="32"/>
      <c r="C110" s="133"/>
    </row>
    <row r="111" spans="1:3" s="23" customFormat="1" ht="19.149999999999999" customHeight="1" thickTop="1" thickBot="1" x14ac:dyDescent="0.3">
      <c r="A111" s="17" t="s">
        <v>392</v>
      </c>
      <c r="B111" s="32"/>
      <c r="C111" s="122"/>
    </row>
    <row r="112" spans="1:3" s="23" customFormat="1" ht="19.149999999999999" customHeight="1" thickTop="1" thickBot="1" x14ac:dyDescent="0.3">
      <c r="A112" s="17" t="s">
        <v>397</v>
      </c>
      <c r="B112" s="32"/>
      <c r="C112" s="122" t="s">
        <v>622</v>
      </c>
    </row>
    <row r="113" spans="1:3" s="24" customFormat="1" ht="19.149999999999999" customHeight="1" thickTop="1" thickBot="1" x14ac:dyDescent="0.3">
      <c r="A113" s="16" t="s">
        <v>393</v>
      </c>
      <c r="B113" s="33"/>
      <c r="C113" s="88"/>
    </row>
    <row r="114" spans="1:3" s="24" customFormat="1" ht="19.149999999999999" customHeight="1" thickTop="1" thickBot="1" x14ac:dyDescent="0.3">
      <c r="A114" s="16" t="s">
        <v>394</v>
      </c>
      <c r="B114" s="33"/>
      <c r="C114" s="132" t="s">
        <v>621</v>
      </c>
    </row>
    <row r="115" spans="1:3" s="24" customFormat="1" ht="19.149999999999999" customHeight="1" thickTop="1" thickBot="1" x14ac:dyDescent="0.3">
      <c r="A115" s="16" t="s">
        <v>395</v>
      </c>
      <c r="B115" s="33"/>
      <c r="C115" s="132"/>
    </row>
    <row r="116" spans="1:3" s="24" customFormat="1" ht="19.149999999999999" customHeight="1" thickTop="1" thickBot="1" x14ac:dyDescent="0.3">
      <c r="A116" s="16" t="s">
        <v>396</v>
      </c>
      <c r="B116" s="33"/>
      <c r="C116" s="132"/>
    </row>
    <row r="117" spans="1:3" s="24" customFormat="1" ht="19.149999999999999" customHeight="1" thickTop="1" thickBot="1" x14ac:dyDescent="0.3">
      <c r="A117" s="16" t="s">
        <v>398</v>
      </c>
      <c r="B117" s="33"/>
      <c r="C117" s="88" t="s">
        <v>620</v>
      </c>
    </row>
    <row r="118" spans="1:3" s="23" customFormat="1" ht="19.149999999999999" customHeight="1" thickTop="1" thickBot="1" x14ac:dyDescent="0.3">
      <c r="A118" s="17" t="s">
        <v>399</v>
      </c>
      <c r="B118" s="32"/>
      <c r="C118" s="87"/>
    </row>
    <row r="119" spans="1:3" s="23" customFormat="1" ht="19.149999999999999" customHeight="1" thickTop="1" thickBot="1" x14ac:dyDescent="0.3">
      <c r="A119" s="17" t="s">
        <v>400</v>
      </c>
      <c r="B119" s="32"/>
      <c r="C119" s="87"/>
    </row>
    <row r="120" spans="1:3" s="23" customFormat="1" ht="19.149999999999999" customHeight="1" thickTop="1" thickBot="1" x14ac:dyDescent="0.3">
      <c r="A120" s="17" t="s">
        <v>401</v>
      </c>
      <c r="B120" s="32"/>
      <c r="C120" s="87"/>
    </row>
    <row r="121" spans="1:3" s="23" customFormat="1" ht="19.149999999999999" customHeight="1" thickTop="1" thickBot="1" x14ac:dyDescent="0.3">
      <c r="A121" s="17" t="s">
        <v>402</v>
      </c>
      <c r="B121" s="32"/>
      <c r="C121" s="87"/>
    </row>
    <row r="122" spans="1:3" s="23" customFormat="1" ht="19.149999999999999" customHeight="1" thickTop="1" thickBot="1" x14ac:dyDescent="0.3">
      <c r="A122" s="17" t="s">
        <v>403</v>
      </c>
      <c r="B122" s="32"/>
      <c r="C122" s="87"/>
    </row>
    <row r="123" spans="1:3" ht="19.149999999999999" customHeight="1" thickTop="1" thickBot="1" x14ac:dyDescent="0.3">
      <c r="A123" s="39" t="s">
        <v>56</v>
      </c>
      <c r="B123" s="35"/>
      <c r="C123" s="4"/>
    </row>
    <row r="124" spans="1:3" ht="19.149999999999999" customHeight="1" thickTop="1" thickBot="1" x14ac:dyDescent="0.3">
      <c r="A124" s="16" t="s">
        <v>57</v>
      </c>
      <c r="B124" s="33"/>
      <c r="C124" s="4"/>
    </row>
    <row r="125" spans="1:3" ht="19.149999999999999" customHeight="1" thickTop="1" thickBot="1" x14ac:dyDescent="0.3">
      <c r="A125" s="16" t="s">
        <v>58</v>
      </c>
      <c r="B125" s="33"/>
      <c r="C125" s="134" t="s">
        <v>621</v>
      </c>
    </row>
    <row r="126" spans="1:3" ht="19.149999999999999" customHeight="1" thickTop="1" thickBot="1" x14ac:dyDescent="0.3">
      <c r="A126" s="16" t="s">
        <v>573</v>
      </c>
      <c r="B126" s="33"/>
      <c r="C126" s="134"/>
    </row>
    <row r="127" spans="1:3" ht="19.149999999999999" customHeight="1" thickTop="1" thickBot="1" x14ac:dyDescent="0.3">
      <c r="A127" s="16" t="s">
        <v>59</v>
      </c>
      <c r="B127" s="33"/>
      <c r="C127" s="4"/>
    </row>
    <row r="128" spans="1:3" ht="19.149999999999999" customHeight="1" thickTop="1" thickBot="1" x14ac:dyDescent="0.3">
      <c r="A128" s="16" t="s">
        <v>623</v>
      </c>
      <c r="B128" s="33"/>
      <c r="C128" s="4"/>
    </row>
    <row r="129" spans="1:3" ht="19.149999999999999" customHeight="1" thickTop="1" thickBot="1" x14ac:dyDescent="0.3">
      <c r="A129" s="83" t="s">
        <v>384</v>
      </c>
      <c r="B129" s="34"/>
      <c r="C129" s="5"/>
    </row>
    <row r="130" spans="1:3" ht="19.149999999999999" customHeight="1" thickTop="1" thickBot="1" x14ac:dyDescent="0.3">
      <c r="A130" s="17" t="s">
        <v>404</v>
      </c>
      <c r="B130" s="32"/>
      <c r="C130" s="5"/>
    </row>
    <row r="131" spans="1:3" ht="19.149999999999999" customHeight="1" thickTop="1" thickBot="1" x14ac:dyDescent="0.3">
      <c r="A131" s="17" t="s">
        <v>405</v>
      </c>
      <c r="B131" s="32"/>
      <c r="C131" s="5"/>
    </row>
    <row r="132" spans="1:3" ht="19.149999999999999" customHeight="1" thickTop="1" thickBot="1" x14ac:dyDescent="0.3">
      <c r="A132" s="17" t="s">
        <v>406</v>
      </c>
      <c r="B132" s="32"/>
      <c r="C132" s="5"/>
    </row>
    <row r="133" spans="1:3" ht="19.149999999999999" customHeight="1" thickTop="1" thickBot="1" x14ac:dyDescent="0.3">
      <c r="A133" s="129" t="s">
        <v>6</v>
      </c>
      <c r="B133" s="129" t="s">
        <v>162</v>
      </c>
      <c r="C133" s="85"/>
    </row>
    <row r="134" spans="1:3" ht="19.149999999999999" customHeight="1" thickTop="1" thickBot="1" x14ac:dyDescent="0.3">
      <c r="A134" s="16" t="s">
        <v>330</v>
      </c>
      <c r="B134" s="33"/>
      <c r="C134" s="130" t="s">
        <v>383</v>
      </c>
    </row>
    <row r="135" spans="1:3" ht="19.149999999999999" customHeight="1" thickTop="1" thickBot="1" x14ac:dyDescent="0.3">
      <c r="A135" s="16" t="s">
        <v>331</v>
      </c>
      <c r="B135" s="33"/>
      <c r="C135" s="130"/>
    </row>
    <row r="136" spans="1:3" ht="19.149999999999999" customHeight="1" thickTop="1" thickBot="1" x14ac:dyDescent="0.3">
      <c r="A136" s="16" t="s">
        <v>39</v>
      </c>
      <c r="B136" s="33"/>
      <c r="C136" s="130"/>
    </row>
    <row r="137" spans="1:3" ht="19.149999999999999" customHeight="1" thickTop="1" thickBot="1" x14ac:dyDescent="0.3">
      <c r="A137" s="16" t="s">
        <v>40</v>
      </c>
      <c r="B137" s="33"/>
      <c r="C137" s="130"/>
    </row>
    <row r="138" spans="1:3" ht="19.149999999999999" customHeight="1" thickTop="1" thickBot="1" x14ac:dyDescent="0.3">
      <c r="A138" s="16" t="s">
        <v>385</v>
      </c>
      <c r="B138" s="33"/>
      <c r="C138" s="130"/>
    </row>
    <row r="139" spans="1:3" ht="19.149999999999999" customHeight="1" thickTop="1" thickBot="1" x14ac:dyDescent="0.3">
      <c r="A139" s="83" t="s">
        <v>176</v>
      </c>
      <c r="B139" s="34"/>
      <c r="C139" s="21"/>
    </row>
    <row r="140" spans="1:3" ht="19.149999999999999" customHeight="1" thickTop="1" thickBot="1" x14ac:dyDescent="0.3">
      <c r="A140" s="17" t="s">
        <v>36</v>
      </c>
      <c r="B140" s="32"/>
      <c r="C140" s="5"/>
    </row>
    <row r="141" spans="1:3" ht="19.149999999999999" customHeight="1" thickTop="1" thickBot="1" x14ac:dyDescent="0.3">
      <c r="A141" s="17" t="s">
        <v>37</v>
      </c>
      <c r="B141" s="32"/>
      <c r="C141" s="5"/>
    </row>
    <row r="142" spans="1:3" ht="19.149999999999999" customHeight="1" thickTop="1" thickBot="1" x14ac:dyDescent="0.3">
      <c r="A142" s="17" t="s">
        <v>414</v>
      </c>
      <c r="B142" s="32"/>
      <c r="C142" s="5"/>
    </row>
    <row r="143" spans="1:3" ht="19.149999999999999" customHeight="1" thickTop="1" thickBot="1" x14ac:dyDescent="0.3">
      <c r="A143" s="17" t="s">
        <v>272</v>
      </c>
      <c r="B143" s="32"/>
      <c r="C143" s="5"/>
    </row>
    <row r="144" spans="1:3" ht="19.149999999999999" customHeight="1" thickTop="1" thickBot="1" x14ac:dyDescent="0.3">
      <c r="A144" s="17" t="s">
        <v>38</v>
      </c>
      <c r="B144" s="32"/>
      <c r="C144" s="5"/>
    </row>
    <row r="145" spans="1:3" ht="19.149999999999999" customHeight="1" thickTop="1" thickBot="1" x14ac:dyDescent="0.3">
      <c r="A145" s="17" t="s">
        <v>336</v>
      </c>
      <c r="B145" s="32"/>
      <c r="C145" s="5"/>
    </row>
    <row r="146" spans="1:3" ht="31.5" customHeight="1" thickTop="1" thickBot="1" x14ac:dyDescent="0.3">
      <c r="A146" s="17" t="s">
        <v>332</v>
      </c>
      <c r="B146" s="32"/>
      <c r="C146" s="86" t="s">
        <v>333</v>
      </c>
    </row>
    <row r="147" spans="1:3" ht="19.149999999999999" customHeight="1" thickTop="1" thickBot="1" x14ac:dyDescent="0.3">
      <c r="A147" s="39" t="s">
        <v>334</v>
      </c>
      <c r="B147" s="35"/>
      <c r="C147" s="4"/>
    </row>
    <row r="148" spans="1:3" ht="19.149999999999999" customHeight="1" thickTop="1" thickBot="1" x14ac:dyDescent="0.3">
      <c r="A148" s="16" t="s">
        <v>41</v>
      </c>
      <c r="B148" s="33"/>
      <c r="C148" s="4"/>
    </row>
    <row r="149" spans="1:3" ht="19.149999999999999" customHeight="1" thickTop="1" thickBot="1" x14ac:dyDescent="0.3">
      <c r="A149" s="16" t="s">
        <v>42</v>
      </c>
      <c r="B149" s="33"/>
      <c r="C149" s="4"/>
    </row>
    <row r="150" spans="1:3" ht="19.149999999999999" customHeight="1" thickTop="1" thickBot="1" x14ac:dyDescent="0.3">
      <c r="A150" s="16" t="s">
        <v>43</v>
      </c>
      <c r="B150" s="33"/>
      <c r="C150" s="4"/>
    </row>
    <row r="151" spans="1:3" ht="19.149999999999999" customHeight="1" thickTop="1" thickBot="1" x14ac:dyDescent="0.3">
      <c r="A151" s="71" t="s">
        <v>175</v>
      </c>
      <c r="B151" s="71"/>
      <c r="C151" s="5"/>
    </row>
    <row r="152" spans="1:3" ht="19.149999999999999" customHeight="1" thickTop="1" thickBot="1" x14ac:dyDescent="0.3">
      <c r="A152" s="17" t="s">
        <v>44</v>
      </c>
      <c r="B152" s="32"/>
      <c r="C152" s="5"/>
    </row>
    <row r="153" spans="1:3" ht="19.149999999999999" customHeight="1" thickTop="1" thickBot="1" x14ac:dyDescent="0.3">
      <c r="A153" s="17" t="s">
        <v>173</v>
      </c>
      <c r="B153" s="32"/>
      <c r="C153" s="5"/>
    </row>
    <row r="154" spans="1:3" ht="19.149999999999999" customHeight="1" thickTop="1" thickBot="1" x14ac:dyDescent="0.3">
      <c r="A154" s="17" t="s">
        <v>174</v>
      </c>
      <c r="B154" s="32"/>
      <c r="C154" s="5"/>
    </row>
    <row r="155" spans="1:3" ht="19.149999999999999" customHeight="1" thickTop="1" thickBot="1" x14ac:dyDescent="0.3">
      <c r="A155" s="17" t="s">
        <v>45</v>
      </c>
      <c r="B155" s="32"/>
      <c r="C155" s="5"/>
    </row>
    <row r="156" spans="1:3" ht="19.149999999999999" customHeight="1" thickTop="1" thickBot="1" x14ac:dyDescent="0.3">
      <c r="A156" s="17" t="s">
        <v>43</v>
      </c>
      <c r="B156" s="32"/>
      <c r="C156" s="5"/>
    </row>
    <row r="157" spans="1:3" ht="19.149999999999999" customHeight="1" thickTop="1" thickBot="1" x14ac:dyDescent="0.3">
      <c r="A157" s="39" t="s">
        <v>7</v>
      </c>
      <c r="B157" s="35"/>
      <c r="C157" s="4"/>
    </row>
    <row r="158" spans="1:3" ht="19.149999999999999" customHeight="1" thickTop="1" thickBot="1" x14ac:dyDescent="0.3">
      <c r="A158" s="16" t="s">
        <v>46</v>
      </c>
      <c r="B158" s="33"/>
      <c r="C158" s="4"/>
    </row>
    <row r="159" spans="1:3" ht="19.149999999999999" customHeight="1" thickTop="1" thickBot="1" x14ac:dyDescent="0.3">
      <c r="A159" s="16" t="s">
        <v>36</v>
      </c>
      <c r="B159" s="33"/>
      <c r="C159" s="4"/>
    </row>
    <row r="160" spans="1:3" ht="19.149999999999999" customHeight="1" thickTop="1" thickBot="1" x14ac:dyDescent="0.3">
      <c r="A160" s="16" t="s">
        <v>37</v>
      </c>
      <c r="B160" s="33"/>
      <c r="C160" s="4"/>
    </row>
    <row r="161" spans="1:3" ht="19.149999999999999" customHeight="1" thickTop="1" thickBot="1" x14ac:dyDescent="0.3">
      <c r="A161" s="16" t="s">
        <v>47</v>
      </c>
      <c r="B161" s="33"/>
      <c r="C161" s="4"/>
    </row>
    <row r="162" spans="1:3" ht="19.149999999999999" customHeight="1" thickTop="1" thickBot="1" x14ac:dyDescent="0.3">
      <c r="A162" s="16" t="s">
        <v>38</v>
      </c>
      <c r="B162" s="33"/>
      <c r="C162" s="4"/>
    </row>
    <row r="163" spans="1:3" ht="19.149999999999999" customHeight="1" thickTop="1" thickBot="1" x14ac:dyDescent="0.3">
      <c r="A163" s="16" t="s">
        <v>48</v>
      </c>
      <c r="B163" s="33"/>
      <c r="C163" s="4"/>
    </row>
    <row r="164" spans="1:3" ht="19.149999999999999" customHeight="1" thickTop="1" thickBot="1" x14ac:dyDescent="0.3">
      <c r="A164" s="16" t="s">
        <v>49</v>
      </c>
      <c r="B164" s="33"/>
      <c r="C164" s="4"/>
    </row>
    <row r="165" spans="1:3" ht="19.149999999999999" customHeight="1" thickTop="1" thickBot="1" x14ac:dyDescent="0.3">
      <c r="A165" s="16" t="s">
        <v>43</v>
      </c>
      <c r="B165" s="33"/>
      <c r="C165" s="4"/>
    </row>
    <row r="166" spans="1:3" ht="19.149999999999999" customHeight="1" thickTop="1" thickBot="1" x14ac:dyDescent="0.3">
      <c r="A166" s="125" t="s">
        <v>8</v>
      </c>
      <c r="B166" s="125"/>
      <c r="C166" s="21"/>
    </row>
    <row r="167" spans="1:3" ht="19.149999999999999" customHeight="1" thickTop="1" thickBot="1" x14ac:dyDescent="0.3">
      <c r="A167" s="17" t="s">
        <v>36</v>
      </c>
      <c r="B167" s="32"/>
      <c r="C167" s="5"/>
    </row>
    <row r="168" spans="1:3" ht="19.149999999999999" customHeight="1" thickTop="1" thickBot="1" x14ac:dyDescent="0.3">
      <c r="A168" s="17" t="s">
        <v>37</v>
      </c>
      <c r="B168" s="32"/>
      <c r="C168" s="5"/>
    </row>
    <row r="169" spans="1:3" ht="19.149999999999999" customHeight="1" thickTop="1" thickBot="1" x14ac:dyDescent="0.3">
      <c r="A169" s="17" t="s">
        <v>47</v>
      </c>
      <c r="B169" s="32"/>
      <c r="C169" s="5"/>
    </row>
    <row r="170" spans="1:3" ht="19.149999999999999" customHeight="1" thickTop="1" thickBot="1" x14ac:dyDescent="0.3">
      <c r="A170" s="17" t="s">
        <v>50</v>
      </c>
      <c r="B170" s="32"/>
      <c r="C170" s="5"/>
    </row>
    <row r="171" spans="1:3" ht="19.149999999999999" customHeight="1" thickTop="1" thickBot="1" x14ac:dyDescent="0.3">
      <c r="A171" s="17" t="s">
        <v>43</v>
      </c>
      <c r="B171" s="32"/>
      <c r="C171" s="5"/>
    </row>
    <row r="172" spans="1:3" ht="19.149999999999999" customHeight="1" thickTop="1" thickBot="1" x14ac:dyDescent="0.3">
      <c r="A172" s="39" t="s">
        <v>9</v>
      </c>
      <c r="B172" s="35"/>
      <c r="C172" s="4"/>
    </row>
    <row r="173" spans="1:3" ht="19.149999999999999" customHeight="1" thickTop="1" thickBot="1" x14ac:dyDescent="0.3">
      <c r="A173" s="16" t="s">
        <v>36</v>
      </c>
      <c r="B173" s="33"/>
      <c r="C173" s="4"/>
    </row>
    <row r="174" spans="1:3" ht="19.149999999999999" customHeight="1" thickTop="1" thickBot="1" x14ac:dyDescent="0.3">
      <c r="A174" s="16" t="s">
        <v>37</v>
      </c>
      <c r="B174" s="33"/>
      <c r="C174" s="4"/>
    </row>
    <row r="175" spans="1:3" ht="19.149999999999999" customHeight="1" thickTop="1" thickBot="1" x14ac:dyDescent="0.3">
      <c r="A175" s="16" t="s">
        <v>47</v>
      </c>
      <c r="B175" s="33"/>
      <c r="C175" s="4"/>
    </row>
    <row r="176" spans="1:3" ht="19.149999999999999" customHeight="1" thickTop="1" thickBot="1" x14ac:dyDescent="0.3">
      <c r="A176" s="16" t="s">
        <v>48</v>
      </c>
      <c r="B176" s="33"/>
      <c r="C176" s="4"/>
    </row>
    <row r="177" spans="1:3" ht="19.149999999999999" customHeight="1" thickTop="1" thickBot="1" x14ac:dyDescent="0.3">
      <c r="A177" s="16" t="s">
        <v>335</v>
      </c>
      <c r="B177" s="33"/>
      <c r="C177" s="4"/>
    </row>
    <row r="178" spans="1:3" ht="19.149999999999999" customHeight="1" thickTop="1" thickBot="1" x14ac:dyDescent="0.3">
      <c r="A178" s="16" t="s">
        <v>560</v>
      </c>
      <c r="B178" s="33"/>
      <c r="C178" s="4"/>
    </row>
    <row r="179" spans="1:3" ht="19.149999999999999" customHeight="1" thickTop="1" thickBot="1" x14ac:dyDescent="0.3">
      <c r="A179" s="16" t="s">
        <v>51</v>
      </c>
      <c r="B179" s="33"/>
      <c r="C179" s="4"/>
    </row>
    <row r="180" spans="1:3" ht="19.149999999999999" customHeight="1" thickTop="1" thickBot="1" x14ac:dyDescent="0.3">
      <c r="A180" s="125" t="s">
        <v>348</v>
      </c>
      <c r="B180" s="125"/>
      <c r="C180" s="21"/>
    </row>
    <row r="181" spans="1:3" ht="19.149999999999999" customHeight="1" thickTop="1" thickBot="1" x14ac:dyDescent="0.3">
      <c r="A181" s="17" t="s">
        <v>346</v>
      </c>
      <c r="B181" s="32"/>
      <c r="C181" s="5"/>
    </row>
    <row r="182" spans="1:3" ht="19.149999999999999" customHeight="1" thickTop="1" thickBot="1" x14ac:dyDescent="0.3">
      <c r="A182" s="17" t="s">
        <v>347</v>
      </c>
      <c r="B182" s="32"/>
      <c r="C182" s="5"/>
    </row>
    <row r="183" spans="1:3" ht="19.149999999999999" customHeight="1" thickTop="1" x14ac:dyDescent="0.25">
      <c r="A183" s="17" t="s">
        <v>530</v>
      </c>
      <c r="B183" s="34"/>
      <c r="C183" s="5" t="s">
        <v>529</v>
      </c>
    </row>
    <row r="184" spans="1:3" ht="19.149999999999999" customHeight="1" x14ac:dyDescent="0.25">
      <c r="A184" s="17" t="s">
        <v>531</v>
      </c>
      <c r="B184" s="34"/>
      <c r="C184" s="5" t="s">
        <v>529</v>
      </c>
    </row>
    <row r="185" spans="1:3" ht="19.149999999999999" customHeight="1" thickBot="1" x14ac:dyDescent="0.3">
      <c r="A185" s="6" t="s">
        <v>478</v>
      </c>
      <c r="B185" s="35"/>
      <c r="C185" s="4"/>
    </row>
    <row r="186" spans="1:3" ht="19.149999999999999" customHeight="1" thickTop="1" thickBot="1" x14ac:dyDescent="0.3">
      <c r="A186" s="16" t="s">
        <v>480</v>
      </c>
      <c r="B186" s="33"/>
      <c r="C186" s="4"/>
    </row>
    <row r="187" spans="1:3" ht="19.149999999999999" customHeight="1" thickTop="1" thickBot="1" x14ac:dyDescent="0.3">
      <c r="A187" s="16" t="s">
        <v>481</v>
      </c>
      <c r="B187" s="33"/>
      <c r="C187" s="4"/>
    </row>
    <row r="188" spans="1:3" ht="19.149999999999999" customHeight="1" thickTop="1" thickBot="1" x14ac:dyDescent="0.3">
      <c r="A188" s="16" t="s">
        <v>482</v>
      </c>
      <c r="B188" s="33"/>
      <c r="C188" s="4" t="s">
        <v>424</v>
      </c>
    </row>
    <row r="189" spans="1:3" ht="21.75" customHeight="1" thickTop="1" thickBot="1" x14ac:dyDescent="0.3">
      <c r="A189" s="16" t="s">
        <v>483</v>
      </c>
      <c r="B189" s="102"/>
      <c r="C189" s="4"/>
    </row>
    <row r="190" spans="1:3" ht="21.75" customHeight="1" thickTop="1" thickBot="1" x14ac:dyDescent="0.3">
      <c r="A190" s="16" t="s">
        <v>514</v>
      </c>
      <c r="B190" s="102"/>
      <c r="C190" s="4"/>
    </row>
    <row r="191" spans="1:3" ht="21.75" customHeight="1" thickTop="1" thickBot="1" x14ac:dyDescent="0.3">
      <c r="A191" s="16" t="s">
        <v>513</v>
      </c>
      <c r="B191" s="102"/>
      <c r="C191" s="4"/>
    </row>
    <row r="192" spans="1:3" ht="21.75" customHeight="1" thickTop="1" thickBot="1" x14ac:dyDescent="0.3">
      <c r="A192" s="16" t="s">
        <v>512</v>
      </c>
      <c r="B192" s="102"/>
      <c r="C192" s="4"/>
    </row>
    <row r="193" spans="1:3" ht="21.75" customHeight="1" thickTop="1" thickBot="1" x14ac:dyDescent="0.3">
      <c r="A193" s="16" t="s">
        <v>488</v>
      </c>
      <c r="B193" s="102"/>
      <c r="C193" s="4"/>
    </row>
    <row r="194" spans="1:3" ht="21.75" customHeight="1" thickTop="1" thickBot="1" x14ac:dyDescent="0.3">
      <c r="A194" s="16" t="s">
        <v>489</v>
      </c>
      <c r="B194" s="102"/>
      <c r="C194" s="4"/>
    </row>
    <row r="195" spans="1:3" ht="21.75" customHeight="1" thickTop="1" thickBot="1" x14ac:dyDescent="0.3">
      <c r="A195" s="101" t="s">
        <v>479</v>
      </c>
      <c r="B195" s="34"/>
      <c r="C195" s="5"/>
    </row>
    <row r="196" spans="1:3" ht="19.149999999999999" customHeight="1" thickTop="1" thickBot="1" x14ac:dyDescent="0.3">
      <c r="A196" s="17" t="s">
        <v>484</v>
      </c>
      <c r="B196" s="32"/>
      <c r="C196" s="5"/>
    </row>
    <row r="197" spans="1:3" ht="19.149999999999999" customHeight="1" thickTop="1" thickBot="1" x14ac:dyDescent="0.3">
      <c r="A197" s="17" t="s">
        <v>485</v>
      </c>
      <c r="B197" s="32"/>
      <c r="C197" s="5"/>
    </row>
    <row r="198" spans="1:3" ht="19.149999999999999" customHeight="1" thickTop="1" thickBot="1" x14ac:dyDescent="0.3">
      <c r="A198" s="17" t="s">
        <v>486</v>
      </c>
      <c r="B198" s="32"/>
      <c r="C198" s="5" t="s">
        <v>425</v>
      </c>
    </row>
    <row r="199" spans="1:3" ht="19.149999999999999" customHeight="1" thickTop="1" thickBot="1" x14ac:dyDescent="0.3">
      <c r="A199" s="17" t="s">
        <v>487</v>
      </c>
      <c r="B199" s="32"/>
      <c r="C199" s="5"/>
    </row>
    <row r="200" spans="1:3" ht="19.149999999999999" customHeight="1" thickTop="1" thickBot="1" x14ac:dyDescent="0.3">
      <c r="A200" s="17" t="s">
        <v>515</v>
      </c>
      <c r="B200" s="32"/>
      <c r="C200" s="5"/>
    </row>
    <row r="201" spans="1:3" ht="19.149999999999999" customHeight="1" thickTop="1" thickBot="1" x14ac:dyDescent="0.3">
      <c r="A201" s="17" t="s">
        <v>516</v>
      </c>
      <c r="B201" s="32"/>
      <c r="C201" s="5"/>
    </row>
    <row r="202" spans="1:3" ht="19.149999999999999" customHeight="1" thickTop="1" thickBot="1" x14ac:dyDescent="0.3">
      <c r="A202" s="17" t="s">
        <v>511</v>
      </c>
      <c r="B202" s="32"/>
      <c r="C202" s="5"/>
    </row>
    <row r="203" spans="1:3" ht="19.149999999999999" customHeight="1" thickTop="1" thickBot="1" x14ac:dyDescent="0.3">
      <c r="A203" s="17" t="s">
        <v>490</v>
      </c>
      <c r="B203" s="32"/>
      <c r="C203" s="5"/>
    </row>
    <row r="204" spans="1:3" ht="19.149999999999999" customHeight="1" thickTop="1" thickBot="1" x14ac:dyDescent="0.3">
      <c r="A204" s="17" t="s">
        <v>491</v>
      </c>
      <c r="B204" s="32"/>
      <c r="C204" s="5"/>
    </row>
    <row r="205" spans="1:3" ht="19.149999999999999" customHeight="1" thickTop="1" x14ac:dyDescent="0.25">
      <c r="A205" s="16"/>
      <c r="B205" s="27"/>
      <c r="C205" s="3"/>
    </row>
    <row r="206" spans="1:3" ht="19.149999999999999" customHeight="1" thickBot="1" x14ac:dyDescent="0.3">
      <c r="A206" s="1" t="s">
        <v>55</v>
      </c>
      <c r="B206" s="29"/>
      <c r="C206" s="2"/>
    </row>
    <row r="207" spans="1:3" ht="19.149999999999999" customHeight="1" x14ac:dyDescent="0.25">
      <c r="A207" s="14" t="s">
        <v>30</v>
      </c>
      <c r="B207" s="30" t="s">
        <v>54</v>
      </c>
      <c r="C207" s="15" t="s">
        <v>31</v>
      </c>
    </row>
    <row r="208" spans="1:3" ht="19.149999999999999" customHeight="1" x14ac:dyDescent="0.25">
      <c r="A208" s="16" t="s">
        <v>29</v>
      </c>
      <c r="B208" s="27"/>
      <c r="C208" s="4"/>
    </row>
    <row r="209" spans="1:3" ht="19.149999999999999" customHeight="1" x14ac:dyDescent="0.25">
      <c r="A209" s="17" t="s">
        <v>26</v>
      </c>
      <c r="B209" s="34"/>
      <c r="C209" s="5" t="s">
        <v>376</v>
      </c>
    </row>
    <row r="210" spans="1:3" ht="19.149999999999999" customHeight="1" x14ac:dyDescent="0.25">
      <c r="A210" s="16" t="s">
        <v>27</v>
      </c>
      <c r="B210" s="27"/>
      <c r="C210" s="4" t="s">
        <v>376</v>
      </c>
    </row>
    <row r="211" spans="1:3" ht="19.149999999999999" customHeight="1" x14ac:dyDescent="0.25">
      <c r="A211" s="17" t="s">
        <v>28</v>
      </c>
      <c r="B211" s="34"/>
      <c r="C211" s="5"/>
    </row>
    <row r="212" spans="1:3" ht="19.149999999999999" customHeight="1" x14ac:dyDescent="0.25">
      <c r="A212" s="6" t="s">
        <v>377</v>
      </c>
      <c r="B212" s="27"/>
      <c r="C212" s="3"/>
    </row>
    <row r="213" spans="1:3" ht="19.149999999999999" customHeight="1" x14ac:dyDescent="0.25">
      <c r="A213" s="16" t="s">
        <v>380</v>
      </c>
      <c r="B213" s="27"/>
      <c r="C213" s="3"/>
    </row>
    <row r="214" spans="1:3" s="24" customFormat="1" ht="19.149999999999999" customHeight="1" x14ac:dyDescent="0.25">
      <c r="A214" s="16" t="s">
        <v>378</v>
      </c>
      <c r="B214" s="35"/>
      <c r="C214" s="4"/>
    </row>
    <row r="215" spans="1:3" s="24" customFormat="1" ht="19.149999999999999" customHeight="1" x14ac:dyDescent="0.25">
      <c r="A215" s="16" t="s">
        <v>379</v>
      </c>
      <c r="B215" s="27"/>
      <c r="C215" s="3"/>
    </row>
    <row r="216" spans="1:3" s="24" customFormat="1" ht="19.149999999999999" customHeight="1" x14ac:dyDescent="0.25">
      <c r="A216" s="16" t="s">
        <v>35</v>
      </c>
      <c r="B216" s="27"/>
      <c r="C216" s="3"/>
    </row>
    <row r="217" spans="1:3" s="24" customFormat="1" ht="19.149999999999999" customHeight="1" x14ac:dyDescent="0.25">
      <c r="A217" s="16" t="s">
        <v>563</v>
      </c>
      <c r="B217" s="27"/>
      <c r="C217" s="3"/>
    </row>
    <row r="218" spans="1:3" s="24" customFormat="1" ht="19.149999999999999" customHeight="1" x14ac:dyDescent="0.25">
      <c r="A218" s="16" t="s">
        <v>562</v>
      </c>
      <c r="B218" s="27"/>
      <c r="C218" s="3"/>
    </row>
    <row r="219" spans="1:3" s="24" customFormat="1" ht="19.149999999999999" customHeight="1" x14ac:dyDescent="0.25">
      <c r="A219" s="94" t="s">
        <v>477</v>
      </c>
      <c r="B219" s="119"/>
      <c r="C219" s="95"/>
    </row>
    <row r="220" spans="1:3" s="24" customFormat="1" ht="19.149999999999999" customHeight="1" x14ac:dyDescent="0.25">
      <c r="A220" s="91" t="s">
        <v>474</v>
      </c>
      <c r="B220" s="119" t="s">
        <v>617</v>
      </c>
      <c r="C220" s="95"/>
    </row>
    <row r="221" spans="1:3" s="24" customFormat="1" ht="19.149999999999999" customHeight="1" x14ac:dyDescent="0.25">
      <c r="A221" s="91" t="s">
        <v>476</v>
      </c>
      <c r="B221" s="119" t="s">
        <v>616</v>
      </c>
      <c r="C221" s="95"/>
    </row>
    <row r="222" spans="1:3" s="24" customFormat="1" ht="19.149999999999999" customHeight="1" thickBot="1" x14ac:dyDescent="0.3">
      <c r="A222" s="96" t="s">
        <v>475</v>
      </c>
      <c r="B222" s="120" t="s">
        <v>618</v>
      </c>
      <c r="C222" s="97"/>
    </row>
    <row r="223" spans="1:3" s="24" customFormat="1" ht="19.149999999999999" customHeight="1" x14ac:dyDescent="0.25">
      <c r="A223" s="93"/>
      <c r="B223" s="35"/>
      <c r="C223" s="93"/>
    </row>
  </sheetData>
  <mergeCells count="12">
    <mergeCell ref="A180:B180"/>
    <mergeCell ref="A166:B166"/>
    <mergeCell ref="A2:C2"/>
    <mergeCell ref="A133:B133"/>
    <mergeCell ref="A107:B107"/>
    <mergeCell ref="C134:C138"/>
    <mergeCell ref="C67:C70"/>
    <mergeCell ref="A105:B105"/>
    <mergeCell ref="C74:C78"/>
    <mergeCell ref="C114:C116"/>
    <mergeCell ref="C109:C110"/>
    <mergeCell ref="C125:C12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ull6"/>
  <dimension ref="B1:IT24"/>
  <sheetViews>
    <sheetView tabSelected="1" topLeftCell="B1" zoomScale="85" zoomScaleNormal="85" workbookViewId="0">
      <selection activeCell="G19" sqref="G19"/>
    </sheetView>
  </sheetViews>
  <sheetFormatPr defaultColWidth="11.5703125" defaultRowHeight="15" x14ac:dyDescent="0.25"/>
  <cols>
    <col min="1" max="1" width="3.42578125" customWidth="1"/>
    <col min="2" max="2" width="28.7109375" customWidth="1"/>
    <col min="3" max="3" width="13.7109375" customWidth="1"/>
    <col min="4" max="5" width="15.28515625" customWidth="1"/>
    <col min="6" max="6" width="17.7109375" customWidth="1"/>
    <col min="13" max="13" width="12" customWidth="1"/>
    <col min="15" max="15" width="12.7109375" customWidth="1"/>
    <col min="16" max="23" width="11.28515625" customWidth="1"/>
    <col min="24" max="24" width="11.42578125" customWidth="1"/>
    <col min="25" max="34" width="11.28515625" customWidth="1"/>
    <col min="35" max="49" width="11.5703125" customWidth="1"/>
    <col min="50" max="58" width="10.7109375" customWidth="1"/>
    <col min="59" max="59" width="12.140625" customWidth="1"/>
    <col min="60" max="77" width="10.7109375" customWidth="1"/>
    <col min="78" max="80" width="11.5703125" customWidth="1"/>
    <col min="81" max="91" width="10.7109375" customWidth="1"/>
    <col min="92" max="94" width="11.5703125" customWidth="1"/>
    <col min="95" max="136" width="10.7109375" customWidth="1"/>
    <col min="137" max="149" width="11.5703125" customWidth="1"/>
    <col min="150" max="150" width="13.7109375" customWidth="1"/>
    <col min="151" max="175" width="11.5703125" customWidth="1"/>
    <col min="176" max="176" width="16.85546875" customWidth="1"/>
    <col min="177" max="177" width="16.7109375" customWidth="1"/>
    <col min="236" max="243" width="40.7109375" customWidth="1"/>
    <col min="244" max="245" width="55.7109375" customWidth="1"/>
    <col min="246" max="255" width="40.7109375" customWidth="1"/>
  </cols>
  <sheetData>
    <row r="1" spans="2:254" s="42" customFormat="1" ht="75" x14ac:dyDescent="0.25">
      <c r="B1" s="40" t="s">
        <v>556</v>
      </c>
      <c r="C1" s="40" t="s">
        <v>557</v>
      </c>
      <c r="D1" s="40" t="s">
        <v>564</v>
      </c>
      <c r="E1" s="40" t="s">
        <v>181</v>
      </c>
      <c r="F1" s="41" t="s">
        <v>1</v>
      </c>
      <c r="G1" s="40" t="s">
        <v>2</v>
      </c>
      <c r="H1" s="41" t="s">
        <v>3</v>
      </c>
      <c r="I1" s="41" t="s">
        <v>640</v>
      </c>
      <c r="J1" s="40" t="s">
        <v>62</v>
      </c>
      <c r="K1" s="41" t="s">
        <v>101</v>
      </c>
      <c r="L1" s="41" t="s">
        <v>63</v>
      </c>
      <c r="M1" s="40" t="s">
        <v>4</v>
      </c>
      <c r="N1" s="41" t="s">
        <v>118</v>
      </c>
      <c r="O1" s="42" t="s">
        <v>111</v>
      </c>
      <c r="P1" s="42" t="s">
        <v>112</v>
      </c>
      <c r="Q1" s="42" t="s">
        <v>295</v>
      </c>
      <c r="R1" s="42" t="s">
        <v>296</v>
      </c>
      <c r="S1" s="42" t="s">
        <v>297</v>
      </c>
      <c r="T1" s="42" t="s">
        <v>298</v>
      </c>
      <c r="U1" s="42" t="s">
        <v>299</v>
      </c>
      <c r="V1" s="42" t="s">
        <v>113</v>
      </c>
      <c r="W1" s="42" t="s">
        <v>119</v>
      </c>
      <c r="X1" s="42" t="s">
        <v>114</v>
      </c>
      <c r="Y1" s="42" t="s">
        <v>201</v>
      </c>
      <c r="Z1" s="42" t="s">
        <v>202</v>
      </c>
      <c r="AA1" s="42" t="s">
        <v>128</v>
      </c>
      <c r="AB1" s="42" t="s">
        <v>129</v>
      </c>
      <c r="AC1" s="42" t="s">
        <v>117</v>
      </c>
      <c r="AD1" s="42" t="s">
        <v>182</v>
      </c>
      <c r="AE1" s="42" t="s">
        <v>183</v>
      </c>
      <c r="AF1" s="42" t="s">
        <v>215</v>
      </c>
      <c r="AG1" s="42" t="s">
        <v>216</v>
      </c>
      <c r="AH1" s="42" t="s">
        <v>184</v>
      </c>
      <c r="AI1" s="42" t="s">
        <v>125</v>
      </c>
      <c r="AJ1" s="42" t="s">
        <v>212</v>
      </c>
      <c r="AK1" s="42" t="s">
        <v>213</v>
      </c>
      <c r="AL1" s="42" t="s">
        <v>294</v>
      </c>
      <c r="AM1" s="42" t="s">
        <v>130</v>
      </c>
      <c r="AN1" s="42" t="s">
        <v>420</v>
      </c>
      <c r="AO1" s="42" t="s">
        <v>131</v>
      </c>
      <c r="AP1" s="42" t="s">
        <v>132</v>
      </c>
      <c r="AQ1" s="42" t="s">
        <v>214</v>
      </c>
      <c r="AR1" s="42" t="s">
        <v>301</v>
      </c>
      <c r="AS1" s="42" t="s">
        <v>300</v>
      </c>
      <c r="AT1" s="42" t="s">
        <v>302</v>
      </c>
      <c r="AU1" s="42" t="s">
        <v>303</v>
      </c>
      <c r="AV1" s="42" t="s">
        <v>304</v>
      </c>
      <c r="AW1" s="42" t="s">
        <v>305</v>
      </c>
      <c r="AX1" s="42" t="s">
        <v>133</v>
      </c>
      <c r="AY1" s="42" t="s">
        <v>134</v>
      </c>
      <c r="AZ1" s="41" t="s">
        <v>277</v>
      </c>
      <c r="BA1" s="41" t="s">
        <v>135</v>
      </c>
      <c r="BB1" s="41" t="s">
        <v>154</v>
      </c>
      <c r="BC1" s="41" t="s">
        <v>145</v>
      </c>
      <c r="BD1" s="41" t="s">
        <v>146</v>
      </c>
      <c r="BE1" s="41" t="s">
        <v>149</v>
      </c>
      <c r="BF1" s="41" t="s">
        <v>147</v>
      </c>
      <c r="BG1" s="41" t="s">
        <v>150</v>
      </c>
      <c r="BH1" s="41" t="s">
        <v>148</v>
      </c>
      <c r="BI1" s="98" t="s">
        <v>438</v>
      </c>
      <c r="BJ1" s="98" t="s">
        <v>151</v>
      </c>
      <c r="BK1" s="98" t="s">
        <v>157</v>
      </c>
      <c r="BL1" s="98" t="s">
        <v>141</v>
      </c>
      <c r="BM1" s="98" t="s">
        <v>155</v>
      </c>
      <c r="BN1" s="98" t="s">
        <v>156</v>
      </c>
      <c r="BO1" s="98" t="s">
        <v>136</v>
      </c>
      <c r="BP1" s="98" t="s">
        <v>158</v>
      </c>
      <c r="BQ1" s="98" t="s">
        <v>64</v>
      </c>
      <c r="BR1" s="98" t="s">
        <v>142</v>
      </c>
      <c r="BS1" s="98" t="s">
        <v>152</v>
      </c>
      <c r="BT1" s="98" t="s">
        <v>153</v>
      </c>
      <c r="BU1" s="98" t="s">
        <v>159</v>
      </c>
      <c r="BV1" s="98" t="s">
        <v>160</v>
      </c>
      <c r="BW1" s="41" t="s">
        <v>440</v>
      </c>
      <c r="BX1" s="41" t="s">
        <v>279</v>
      </c>
      <c r="BY1" s="41" t="s">
        <v>280</v>
      </c>
      <c r="BZ1" s="41" t="s">
        <v>281</v>
      </c>
      <c r="CA1" s="41" t="s">
        <v>282</v>
      </c>
      <c r="CB1" s="41" t="s">
        <v>283</v>
      </c>
      <c r="CC1" s="41" t="s">
        <v>278</v>
      </c>
      <c r="CD1" s="41" t="s">
        <v>284</v>
      </c>
      <c r="CE1" s="41" t="s">
        <v>138</v>
      </c>
      <c r="CF1" s="41" t="s">
        <v>262</v>
      </c>
      <c r="CG1" s="41" t="s">
        <v>263</v>
      </c>
      <c r="CH1" s="41" t="s">
        <v>264</v>
      </c>
      <c r="CI1" s="41" t="s">
        <v>285</v>
      </c>
      <c r="CJ1" s="41" t="s">
        <v>265</v>
      </c>
      <c r="CK1" s="98" t="s">
        <v>439</v>
      </c>
      <c r="CL1" s="98" t="s">
        <v>286</v>
      </c>
      <c r="CM1" s="98" t="s">
        <v>287</v>
      </c>
      <c r="CN1" s="98" t="s">
        <v>288</v>
      </c>
      <c r="CO1" s="98" t="s">
        <v>289</v>
      </c>
      <c r="CP1" s="98" t="s">
        <v>290</v>
      </c>
      <c r="CQ1" s="98" t="s">
        <v>291</v>
      </c>
      <c r="CR1" s="98" t="s">
        <v>292</v>
      </c>
      <c r="CS1" s="98" t="s">
        <v>267</v>
      </c>
      <c r="CT1" s="98" t="s">
        <v>268</v>
      </c>
      <c r="CU1" s="98" t="s">
        <v>269</v>
      </c>
      <c r="CV1" s="98" t="s">
        <v>270</v>
      </c>
      <c r="CW1" s="98" t="s">
        <v>293</v>
      </c>
      <c r="CX1" s="98" t="s">
        <v>271</v>
      </c>
      <c r="CY1" s="41" t="s">
        <v>445</v>
      </c>
      <c r="CZ1" s="41" t="s">
        <v>442</v>
      </c>
      <c r="DA1" s="41" t="s">
        <v>443</v>
      </c>
      <c r="DB1" s="41" t="s">
        <v>444</v>
      </c>
      <c r="DC1" s="41" t="s">
        <v>446</v>
      </c>
      <c r="DD1" s="41" t="s">
        <v>447</v>
      </c>
      <c r="DE1" s="41" t="s">
        <v>448</v>
      </c>
      <c r="DF1" s="41" t="s">
        <v>449</v>
      </c>
      <c r="DG1" s="41" t="s">
        <v>450</v>
      </c>
      <c r="DH1" s="41" t="s">
        <v>451</v>
      </c>
      <c r="DI1" s="41" t="s">
        <v>452</v>
      </c>
      <c r="DJ1" s="41" t="s">
        <v>453</v>
      </c>
      <c r="DK1" s="41" t="s">
        <v>454</v>
      </c>
      <c r="DL1" s="41" t="s">
        <v>455</v>
      </c>
      <c r="DM1" s="98" t="s">
        <v>553</v>
      </c>
      <c r="DN1" s="98" t="s">
        <v>552</v>
      </c>
      <c r="DO1" s="98" t="s">
        <v>457</v>
      </c>
      <c r="DP1" s="98" t="s">
        <v>458</v>
      </c>
      <c r="DQ1" s="98" t="s">
        <v>459</v>
      </c>
      <c r="DR1" s="98" t="s">
        <v>460</v>
      </c>
      <c r="DS1" s="98" t="s">
        <v>461</v>
      </c>
      <c r="DT1" s="98" t="s">
        <v>462</v>
      </c>
      <c r="DU1" s="98" t="s">
        <v>463</v>
      </c>
      <c r="DV1" s="98" t="s">
        <v>464</v>
      </c>
      <c r="DW1" s="98" t="s">
        <v>465</v>
      </c>
      <c r="DX1" s="98" t="s">
        <v>466</v>
      </c>
      <c r="DY1" s="98" t="s">
        <v>467</v>
      </c>
      <c r="DZ1" s="98" t="s">
        <v>468</v>
      </c>
      <c r="EA1" s="98" t="s">
        <v>469</v>
      </c>
      <c r="EB1" s="98" t="s">
        <v>470</v>
      </c>
      <c r="EC1" s="98" t="s">
        <v>594</v>
      </c>
      <c r="ED1" s="98" t="s">
        <v>595</v>
      </c>
      <c r="EE1" s="98" t="s">
        <v>596</v>
      </c>
      <c r="EF1" s="98" t="s">
        <v>597</v>
      </c>
      <c r="EG1" s="41" t="s">
        <v>137</v>
      </c>
      <c r="EH1" s="41" t="s">
        <v>65</v>
      </c>
      <c r="EI1" s="41" t="s">
        <v>66</v>
      </c>
      <c r="EJ1" s="41" t="s">
        <v>67</v>
      </c>
      <c r="EK1" s="41" t="s">
        <v>68</v>
      </c>
      <c r="EL1" s="41" t="s">
        <v>69</v>
      </c>
      <c r="EM1" s="41" t="s">
        <v>70</v>
      </c>
      <c r="EN1" s="41" t="s">
        <v>71</v>
      </c>
      <c r="EO1" s="40" t="s">
        <v>72</v>
      </c>
      <c r="EP1" s="40" t="s">
        <v>73</v>
      </c>
      <c r="EQ1" s="40" t="s">
        <v>74</v>
      </c>
      <c r="ER1" s="40" t="s">
        <v>340</v>
      </c>
      <c r="ES1" s="41" t="s">
        <v>75</v>
      </c>
      <c r="ET1" s="41" t="s">
        <v>76</v>
      </c>
      <c r="EU1" s="41" t="s">
        <v>77</v>
      </c>
      <c r="EV1" s="41" t="s">
        <v>78</v>
      </c>
      <c r="EW1" s="41" t="s">
        <v>324</v>
      </c>
      <c r="EX1" s="41" t="s">
        <v>79</v>
      </c>
      <c r="EY1" s="41" t="s">
        <v>341</v>
      </c>
      <c r="EZ1" s="41" t="s">
        <v>273</v>
      </c>
      <c r="FA1" s="41" t="s">
        <v>312</v>
      </c>
      <c r="FB1" s="41" t="s">
        <v>306</v>
      </c>
      <c r="FC1" s="41" t="s">
        <v>308</v>
      </c>
      <c r="FD1" s="41" t="s">
        <v>323</v>
      </c>
      <c r="FE1" s="41" t="s">
        <v>309</v>
      </c>
      <c r="FF1" s="41" t="s">
        <v>310</v>
      </c>
      <c r="FG1" s="41" t="s">
        <v>311</v>
      </c>
      <c r="FH1" s="41" t="s">
        <v>322</v>
      </c>
      <c r="FI1" s="41" t="s">
        <v>325</v>
      </c>
      <c r="FJ1" s="41" t="s">
        <v>326</v>
      </c>
      <c r="FK1" s="41" t="s">
        <v>342</v>
      </c>
      <c r="FL1" s="41" t="s">
        <v>343</v>
      </c>
      <c r="FM1" s="41" t="s">
        <v>344</v>
      </c>
      <c r="FN1" s="40" t="s">
        <v>80</v>
      </c>
      <c r="FO1" s="40" t="s">
        <v>81</v>
      </c>
      <c r="FP1" s="40" t="s">
        <v>82</v>
      </c>
      <c r="FQ1" s="40" t="s">
        <v>83</v>
      </c>
      <c r="FR1" s="40" t="s">
        <v>45</v>
      </c>
      <c r="FS1" s="40" t="s">
        <v>43</v>
      </c>
      <c r="FT1" s="41" t="s">
        <v>7</v>
      </c>
      <c r="FU1" s="41" t="s">
        <v>84</v>
      </c>
      <c r="FV1" s="41" t="s">
        <v>85</v>
      </c>
      <c r="FW1" s="41" t="s">
        <v>86</v>
      </c>
      <c r="FX1" s="41" t="s">
        <v>87</v>
      </c>
      <c r="FY1" s="41" t="s">
        <v>88</v>
      </c>
      <c r="FZ1" s="41" t="s">
        <v>89</v>
      </c>
      <c r="GA1" s="41" t="s">
        <v>90</v>
      </c>
      <c r="GB1" s="41" t="s">
        <v>91</v>
      </c>
      <c r="GC1" s="40" t="s">
        <v>92</v>
      </c>
      <c r="GD1" s="40" t="s">
        <v>93</v>
      </c>
      <c r="GE1" s="40" t="s">
        <v>94</v>
      </c>
      <c r="GF1" s="40" t="s">
        <v>345</v>
      </c>
      <c r="GG1" s="40" t="s">
        <v>95</v>
      </c>
      <c r="GH1" s="41" t="s">
        <v>9</v>
      </c>
      <c r="GI1" s="41" t="s">
        <v>96</v>
      </c>
      <c r="GJ1" s="41" t="s">
        <v>97</v>
      </c>
      <c r="GK1" s="41" t="s">
        <v>98</v>
      </c>
      <c r="GL1" s="41" t="s">
        <v>99</v>
      </c>
      <c r="GM1" s="41" t="s">
        <v>100</v>
      </c>
      <c r="GN1" s="41" t="s">
        <v>539</v>
      </c>
      <c r="GO1" s="104" t="s">
        <v>540</v>
      </c>
      <c r="GP1" s="41" t="s">
        <v>527</v>
      </c>
      <c r="GQ1" s="104" t="s">
        <v>528</v>
      </c>
      <c r="GR1" s="41" t="s">
        <v>350</v>
      </c>
      <c r="GS1" s="41" t="s">
        <v>351</v>
      </c>
      <c r="GT1" s="41" t="s">
        <v>492</v>
      </c>
      <c r="GU1" s="41" t="s">
        <v>493</v>
      </c>
      <c r="GV1" s="41" t="s">
        <v>494</v>
      </c>
      <c r="GW1" s="41" t="s">
        <v>495</v>
      </c>
      <c r="GX1" s="41" t="s">
        <v>517</v>
      </c>
      <c r="GY1" s="41" t="s">
        <v>547</v>
      </c>
      <c r="GZ1" s="41" t="s">
        <v>518</v>
      </c>
      <c r="HA1" s="41" t="s">
        <v>541</v>
      </c>
      <c r="HB1" s="41" t="s">
        <v>542</v>
      </c>
      <c r="HC1" s="41" t="s">
        <v>500</v>
      </c>
      <c r="HD1" s="41" t="s">
        <v>505</v>
      </c>
      <c r="HE1" s="41" t="s">
        <v>501</v>
      </c>
      <c r="HF1" s="41" t="s">
        <v>506</v>
      </c>
      <c r="HG1" s="41" t="s">
        <v>507</v>
      </c>
      <c r="HH1" s="41" t="s">
        <v>508</v>
      </c>
      <c r="HI1" s="41" t="s">
        <v>509</v>
      </c>
      <c r="HJ1" s="41" t="s">
        <v>510</v>
      </c>
      <c r="HK1" s="41" t="s">
        <v>496</v>
      </c>
      <c r="HL1" s="41" t="s">
        <v>497</v>
      </c>
      <c r="HM1" s="41" t="s">
        <v>498</v>
      </c>
      <c r="HN1" s="41" t="s">
        <v>499</v>
      </c>
      <c r="HO1" s="41" t="s">
        <v>519</v>
      </c>
      <c r="HP1" s="41" t="s">
        <v>546</v>
      </c>
      <c r="HQ1" s="41" t="s">
        <v>520</v>
      </c>
      <c r="HR1" s="41" t="s">
        <v>543</v>
      </c>
      <c r="HS1" s="41" t="s">
        <v>544</v>
      </c>
      <c r="HT1" s="41" t="s">
        <v>502</v>
      </c>
      <c r="HU1" s="41" t="s">
        <v>521</v>
      </c>
      <c r="HV1" s="41" t="s">
        <v>503</v>
      </c>
      <c r="HW1" s="41" t="s">
        <v>522</v>
      </c>
      <c r="HX1" s="41" t="s">
        <v>523</v>
      </c>
      <c r="HY1" s="41" t="s">
        <v>524</v>
      </c>
      <c r="HZ1" s="41" t="s">
        <v>525</v>
      </c>
      <c r="IA1" s="41" t="s">
        <v>526</v>
      </c>
      <c r="IB1" s="42" t="s">
        <v>624</v>
      </c>
      <c r="IC1" s="42" t="s">
        <v>625</v>
      </c>
      <c r="ID1" s="42" t="s">
        <v>626</v>
      </c>
      <c r="IE1" s="42" t="s">
        <v>628</v>
      </c>
      <c r="IF1" s="42" t="s">
        <v>627</v>
      </c>
      <c r="IG1" s="42" t="s">
        <v>629</v>
      </c>
      <c r="IH1" s="42" t="s">
        <v>630</v>
      </c>
      <c r="II1" s="42" t="s">
        <v>631</v>
      </c>
      <c r="IJ1" s="42" t="s">
        <v>632</v>
      </c>
      <c r="IK1" s="42" t="s">
        <v>633</v>
      </c>
      <c r="IL1" s="42" t="s">
        <v>634</v>
      </c>
      <c r="IM1" s="42" t="s">
        <v>635</v>
      </c>
      <c r="IN1" s="42" t="s">
        <v>636</v>
      </c>
      <c r="IO1" s="42" t="s">
        <v>637</v>
      </c>
      <c r="IP1" s="42" t="s">
        <v>638</v>
      </c>
      <c r="IQ1" s="42" t="s">
        <v>639</v>
      </c>
      <c r="IR1" s="42" t="s">
        <v>197</v>
      </c>
      <c r="IS1" s="42" t="s">
        <v>416</v>
      </c>
      <c r="IT1" s="42" t="s">
        <v>198</v>
      </c>
    </row>
    <row r="2" spans="2:254" s="72" customFormat="1" ht="105" x14ac:dyDescent="0.25">
      <c r="B2" s="72" t="s">
        <v>561</v>
      </c>
      <c r="C2" s="70" t="s">
        <v>558</v>
      </c>
      <c r="D2" s="72">
        <f>'RC-000'!B64</f>
        <v>0</v>
      </c>
      <c r="E2" s="72">
        <f>'RC-000'!B17</f>
        <v>0</v>
      </c>
      <c r="F2" s="70">
        <f>'RC-000'!B20</f>
        <v>0</v>
      </c>
      <c r="G2" s="70">
        <f>'RC-000'!B21</f>
        <v>0</v>
      </c>
      <c r="H2" s="70">
        <f>'RC-000'!B22</f>
        <v>0</v>
      </c>
      <c r="I2" s="70">
        <f>'RC-000'!B23</f>
        <v>0</v>
      </c>
      <c r="J2" s="70">
        <f>'RC-000'!B24</f>
        <v>0</v>
      </c>
      <c r="K2" s="70">
        <f>'RC-000'!B25</f>
        <v>0</v>
      </c>
      <c r="L2" s="70">
        <f>'RC-000'!B27</f>
        <v>0</v>
      </c>
      <c r="M2" s="70">
        <f>'RC-000'!B28</f>
        <v>0</v>
      </c>
      <c r="N2" s="72">
        <f>'RC-000'!B29</f>
        <v>0</v>
      </c>
      <c r="O2" s="70">
        <f>'RC-000'!B18</f>
        <v>0</v>
      </c>
      <c r="P2" s="70">
        <f>'RC-000'!B19</f>
        <v>0</v>
      </c>
      <c r="Q2" s="72">
        <f>'RC-000'!B36</f>
        <v>0</v>
      </c>
      <c r="R2" s="72">
        <f>'Calculs i grafiques'!Q10</f>
        <v>-2000</v>
      </c>
      <c r="S2" s="72">
        <f>'Calculs i grafiques'!Q11</f>
        <v>2000</v>
      </c>
      <c r="T2" s="72">
        <f>'Calculs i grafiques'!Q13</f>
        <v>-500</v>
      </c>
      <c r="U2" s="72">
        <f>'Calculs i grafiques'!Q14</f>
        <v>500</v>
      </c>
      <c r="V2" s="72">
        <f>'RC-000'!B37</f>
        <v>0</v>
      </c>
      <c r="W2" s="72">
        <f>V2 + 75</f>
        <v>75</v>
      </c>
      <c r="X2" s="72">
        <f>'RC-000'!B30</f>
        <v>0</v>
      </c>
      <c r="Y2" s="72">
        <f>'RC-000'!B31</f>
        <v>0</v>
      </c>
      <c r="Z2" s="72">
        <f>'RC-000'!B32</f>
        <v>0</v>
      </c>
      <c r="AA2" s="72">
        <f>'RC-000'!B33</f>
        <v>0</v>
      </c>
      <c r="AB2" s="72">
        <f>'RC-000'!B34</f>
        <v>0</v>
      </c>
      <c r="AC2" s="72">
        <f>'RC-000'!B39</f>
        <v>0</v>
      </c>
      <c r="AD2" s="72">
        <f>'RC-000'!B49</f>
        <v>0</v>
      </c>
      <c r="AE2" s="70">
        <f>'RC-000'!B50</f>
        <v>0</v>
      </c>
      <c r="AF2" s="70">
        <f>'RC-000'!B51</f>
        <v>0</v>
      </c>
      <c r="AG2" s="70">
        <f>'RC-000'!B52</f>
        <v>0</v>
      </c>
      <c r="AH2" s="70">
        <f>AE2+75</f>
        <v>75</v>
      </c>
      <c r="AI2" s="70">
        <f>'RC-000'!B53</f>
        <v>0</v>
      </c>
      <c r="AJ2" s="70">
        <f>'RC-000'!B54</f>
        <v>0</v>
      </c>
      <c r="AK2" s="70">
        <f>'RC-000'!B55</f>
        <v>0</v>
      </c>
      <c r="AL2" s="70">
        <f>AI2-AE2-(AP2*75)</f>
        <v>0</v>
      </c>
      <c r="AM2" s="70">
        <f>'RC-000'!B56</f>
        <v>0</v>
      </c>
      <c r="AN2" s="70">
        <f>'RC-000'!B57</f>
        <v>0</v>
      </c>
      <c r="AO2" s="70">
        <f>'RC-000'!B34</f>
        <v>0</v>
      </c>
      <c r="AP2" s="70">
        <f>'RC-000'!B60</f>
        <v>0</v>
      </c>
      <c r="AQ2" s="70">
        <f>75*AP2</f>
        <v>0</v>
      </c>
      <c r="AR2" s="70" t="e">
        <f>'Calculs i grafiques'!T6</f>
        <v>#DIV/0!</v>
      </c>
      <c r="AS2" s="70" t="e">
        <f>'Calculs i grafiques'!U6</f>
        <v>#DIV/0!</v>
      </c>
      <c r="AT2" s="70" t="e">
        <f>'Calculs i grafiques'!T7</f>
        <v>#DIV/0!</v>
      </c>
      <c r="AU2" s="70" t="e">
        <f>'Calculs i grafiques'!U7</f>
        <v>#DIV/0!</v>
      </c>
      <c r="AV2" s="70" t="e">
        <f>'Calculs i grafiques'!T8</f>
        <v>#DIV/0!</v>
      </c>
      <c r="AW2" s="70" t="e">
        <f>'Calculs i grafiques'!U8</f>
        <v>#DIV/0!</v>
      </c>
      <c r="AX2" s="70">
        <f>'RC-000'!B65</f>
        <v>0</v>
      </c>
      <c r="AY2" s="72">
        <f>'RC-000'!B66</f>
        <v>0</v>
      </c>
      <c r="AZ2" s="70">
        <f>AI2*0.6</f>
        <v>0</v>
      </c>
      <c r="BA2" s="70">
        <f>'RC-000'!B67</f>
        <v>0</v>
      </c>
      <c r="BB2" s="70">
        <f>'RC-000'!B68</f>
        <v>0</v>
      </c>
      <c r="BC2" s="70">
        <f>'RC-000'!B69</f>
        <v>0</v>
      </c>
      <c r="BD2" s="70">
        <f>'RC-000'!B70</f>
        <v>0</v>
      </c>
      <c r="BE2" s="70">
        <f>'RC-000'!B71</f>
        <v>0</v>
      </c>
      <c r="BF2" s="70">
        <f>ROUND(BE2/0.0098,0)</f>
        <v>0</v>
      </c>
      <c r="BG2" s="76">
        <f>'RC-000'!B72</f>
        <v>0</v>
      </c>
      <c r="BH2" s="72">
        <f>ROUND(BG2/0.0098,0)</f>
        <v>0</v>
      </c>
      <c r="BI2" s="100" t="str">
        <f>'RC-000'!B73</f>
        <v>M1: Mueble xxxxx</v>
      </c>
      <c r="BJ2" s="100">
        <f>'RC-000'!B75</f>
        <v>0</v>
      </c>
      <c r="BK2" s="100">
        <f>BJ2/2</f>
        <v>0</v>
      </c>
      <c r="BL2" s="100">
        <f>'RC-000'!B77</f>
        <v>0</v>
      </c>
      <c r="BM2" s="100">
        <f>BL2/2</f>
        <v>0</v>
      </c>
      <c r="BN2" s="100">
        <f>BM2-30</f>
        <v>-30</v>
      </c>
      <c r="BO2" s="100">
        <f>'RC-000'!B78</f>
        <v>0</v>
      </c>
      <c r="BP2" s="100">
        <f>BO2/2</f>
        <v>0</v>
      </c>
      <c r="BQ2" s="100">
        <f>'RC-000'!B74</f>
        <v>0</v>
      </c>
      <c r="BR2" s="100">
        <f>ROUND(BQ2*5.88,2)</f>
        <v>0</v>
      </c>
      <c r="BS2" s="100" t="e">
        <f>ROUND(BR2/BO2,2)</f>
        <v>#DIV/0!</v>
      </c>
      <c r="BT2" s="100" t="e">
        <f>ROUND(BR2*BJ2*2/(BO2*BL2),2)</f>
        <v>#DIV/0!</v>
      </c>
      <c r="BU2" s="100" t="e">
        <f>ROUND(BH2/BS2,2)</f>
        <v>#DIV/0!</v>
      </c>
      <c r="BV2" s="100" t="e">
        <f>ROUND(BF2/BT2,2)</f>
        <v>#DIV/0!</v>
      </c>
      <c r="BW2" s="70" t="str">
        <f>'RC-000'!B79</f>
        <v>M2: Mueble xxxx</v>
      </c>
      <c r="BX2" s="70">
        <f>'RC-000'!B81</f>
        <v>0</v>
      </c>
      <c r="BY2" s="70">
        <f>BX2/2</f>
        <v>0</v>
      </c>
      <c r="BZ2" s="70">
        <f>'RC-000'!B83</f>
        <v>0</v>
      </c>
      <c r="CA2" s="70">
        <f>BZ2/2</f>
        <v>0</v>
      </c>
      <c r="CB2" s="70">
        <f>CA2-30</f>
        <v>-30</v>
      </c>
      <c r="CC2" s="70">
        <f>'RC-000'!B84</f>
        <v>0</v>
      </c>
      <c r="CD2" s="70">
        <f>CC2/2</f>
        <v>0</v>
      </c>
      <c r="CE2" s="70">
        <f>'RC-000'!B80</f>
        <v>0</v>
      </c>
      <c r="CF2" s="70">
        <f>ROUND(CE2*5.88,2)</f>
        <v>0</v>
      </c>
      <c r="CG2" s="70" t="e">
        <f>ROUND(CF2/CC2,2)</f>
        <v>#DIV/0!</v>
      </c>
      <c r="CH2" s="70" t="e">
        <f>ROUND(CF2*BX2*2/(CC2*BZ2),2)</f>
        <v>#DIV/0!</v>
      </c>
      <c r="CI2" s="70" t="e">
        <f>ROUND(BH2/CG2,2)</f>
        <v>#DIV/0!</v>
      </c>
      <c r="CJ2" s="70" t="e">
        <f>ROUND(BF2/CH2,2)</f>
        <v>#DIV/0!</v>
      </c>
      <c r="CK2" s="100" t="str">
        <f>'RC-000'!B85</f>
        <v>M3: Mueble xxx</v>
      </c>
      <c r="CL2" s="100">
        <f>'RC-000'!B87</f>
        <v>0</v>
      </c>
      <c r="CM2" s="100">
        <f>CL2/2</f>
        <v>0</v>
      </c>
      <c r="CN2" s="100">
        <f>'RC-000'!B89</f>
        <v>0</v>
      </c>
      <c r="CO2" s="100">
        <f>CN2/2</f>
        <v>0</v>
      </c>
      <c r="CP2" s="100">
        <f>CO2-30</f>
        <v>-30</v>
      </c>
      <c r="CQ2" s="100">
        <f>'RC-000'!B90</f>
        <v>0</v>
      </c>
      <c r="CR2" s="100">
        <f>CQ2/2</f>
        <v>0</v>
      </c>
      <c r="CS2" s="100">
        <f>'RC-000'!B86</f>
        <v>0</v>
      </c>
      <c r="CT2" s="100">
        <f>ROUND(CS2*5.88,2)</f>
        <v>0</v>
      </c>
      <c r="CU2" s="100" t="e">
        <f>ROUND(CT2/CQ2,2)</f>
        <v>#DIV/0!</v>
      </c>
      <c r="CV2" s="100" t="e">
        <f>ROUND(CT2*CL2*2/(CQ2*CN2),2)</f>
        <v>#DIV/0!</v>
      </c>
      <c r="CW2" s="100" t="e">
        <f>ROUND(BH2/CU2,2)</f>
        <v>#DIV/0!</v>
      </c>
      <c r="CX2" s="100" t="e">
        <f>ROUND(BF2/CV2,2)</f>
        <v>#DIV/0!</v>
      </c>
      <c r="CY2" s="70" t="str">
        <f>'RC-000'!B91</f>
        <v>M4:  Mueble xxx</v>
      </c>
      <c r="CZ2" s="70">
        <f>'RC-000'!B93</f>
        <v>0</v>
      </c>
      <c r="DA2" s="70">
        <f>CZ2/2</f>
        <v>0</v>
      </c>
      <c r="DB2" s="70">
        <f>'RC-000'!B95</f>
        <v>0</v>
      </c>
      <c r="DC2" s="70">
        <f>DB2/2</f>
        <v>0</v>
      </c>
      <c r="DD2" s="70">
        <f>DC2-30</f>
        <v>-30</v>
      </c>
      <c r="DE2" s="70">
        <f>'RC-000'!B96</f>
        <v>0</v>
      </c>
      <c r="DF2" s="70">
        <f>DE2/2</f>
        <v>0</v>
      </c>
      <c r="DG2" s="70">
        <f>'RC-000'!B92</f>
        <v>0</v>
      </c>
      <c r="DH2" s="70">
        <f>ROUND(DG2*5.88,2)</f>
        <v>0</v>
      </c>
      <c r="DI2" s="70" t="e">
        <f>ROUND(DH2/DE2,2)</f>
        <v>#DIV/0!</v>
      </c>
      <c r="DJ2" s="70" t="e">
        <f>ROUND(DH2*CZ2*2/(DE2*DB2),2)</f>
        <v>#DIV/0!</v>
      </c>
      <c r="DK2" s="70" t="e">
        <f>ROUND(BH2/DI2,2)</f>
        <v>#DIV/0!</v>
      </c>
      <c r="DL2" s="70" t="e">
        <f>ROUND(BF2/DJ2,2)</f>
        <v>#DIV/0!</v>
      </c>
      <c r="DM2" s="98">
        <f>DS15</f>
        <v>2478</v>
      </c>
      <c r="DN2" s="98">
        <f>DS14</f>
        <v>2215</v>
      </c>
      <c r="DO2" s="99" t="str">
        <f>'RC-000'!B98</f>
        <v>M5:  Mueble xxx</v>
      </c>
      <c r="DP2" s="100">
        <f>'RC-000'!B100</f>
        <v>0</v>
      </c>
      <c r="DQ2" s="100">
        <f>DP2/2</f>
        <v>0</v>
      </c>
      <c r="DR2" s="100">
        <f>'RC-000'!B102</f>
        <v>0</v>
      </c>
      <c r="DS2" s="100">
        <f>DR2/2</f>
        <v>0</v>
      </c>
      <c r="DT2" s="100">
        <f>DS2-30</f>
        <v>-30</v>
      </c>
      <c r="DU2" s="100">
        <f>'RC-000'!B103</f>
        <v>0</v>
      </c>
      <c r="DV2" s="100">
        <f>DU2/2</f>
        <v>0</v>
      </c>
      <c r="DW2" s="100">
        <f>'RC-000'!B99</f>
        <v>0</v>
      </c>
      <c r="DX2" s="100">
        <f>ROUND(DW2*5.88,2)</f>
        <v>0</v>
      </c>
      <c r="DY2" s="100" t="e">
        <f>ROUND(DX2/DU2,2)</f>
        <v>#DIV/0!</v>
      </c>
      <c r="DZ2" s="100" t="e">
        <f>ROUND(DX2*DP2*2/(DU2*DR2),2)</f>
        <v>#DIV/0!</v>
      </c>
      <c r="EA2" s="70" t="e">
        <f>ROUND(DS14/DY2,2)</f>
        <v>#DIV/0!</v>
      </c>
      <c r="EB2" s="70" t="e">
        <f>ROUND(DS15/DZ2,2)</f>
        <v>#DIV/0!</v>
      </c>
      <c r="EC2" s="70">
        <f>'RC-000'!B43</f>
        <v>0</v>
      </c>
      <c r="ED2" s="70">
        <f>'RC-000'!B44</f>
        <v>0</v>
      </c>
      <c r="EE2" s="70">
        <f>'RC-000'!B45</f>
        <v>0</v>
      </c>
      <c r="EF2" s="70">
        <f>'RC-000'!B53-'RC-000'!B50-('RC-000'!B60*75)</f>
        <v>0</v>
      </c>
      <c r="EG2" s="70">
        <f>'RC-000'!B108</f>
        <v>0</v>
      </c>
      <c r="EH2" s="70">
        <f>'RC-000'!B109</f>
        <v>0</v>
      </c>
      <c r="EI2" s="70">
        <f>'RC-000'!B110</f>
        <v>0</v>
      </c>
      <c r="EJ2" s="70">
        <f>'RC-000'!B111</f>
        <v>0</v>
      </c>
      <c r="EK2" s="70">
        <f>'RC-000'!B124</f>
        <v>0</v>
      </c>
      <c r="EL2" s="70">
        <f>'RC-000'!B125</f>
        <v>0</v>
      </c>
      <c r="EM2" s="70">
        <f>'RC-000'!B126</f>
        <v>0</v>
      </c>
      <c r="EN2" s="70">
        <f>'RC-000'!B127</f>
        <v>0</v>
      </c>
      <c r="EO2" s="72" t="str">
        <f>'RC-000'!B133</f>
        <v>Si</v>
      </c>
      <c r="EP2" s="72">
        <f>'RC-000'!B136</f>
        <v>0</v>
      </c>
      <c r="EQ2" s="72">
        <f>'RC-000'!B137</f>
        <v>0</v>
      </c>
      <c r="ER2" s="72">
        <f>'RC-000'!B138</f>
        <v>0</v>
      </c>
      <c r="ES2" s="72">
        <f>'RC-000'!B139</f>
        <v>0</v>
      </c>
      <c r="ET2" s="72">
        <f>'RC-000'!B140</f>
        <v>0</v>
      </c>
      <c r="EU2" s="72">
        <f>'RC-000'!B141</f>
        <v>0</v>
      </c>
      <c r="EV2" s="72">
        <f>'RC-000'!B142</f>
        <v>0</v>
      </c>
      <c r="EW2" s="72">
        <f>'RC-000'!B143</f>
        <v>0</v>
      </c>
      <c r="EX2" s="72">
        <f>'RC-000'!B144</f>
        <v>0</v>
      </c>
      <c r="EY2" s="70">
        <f>'RC-000'!B145</f>
        <v>0</v>
      </c>
      <c r="EZ2" s="72">
        <f>EX4*EX5/1000000</f>
        <v>3.1800000000000002E-2</v>
      </c>
      <c r="FA2" s="70">
        <f>EX3*EX4</f>
        <v>699600</v>
      </c>
      <c r="FB2" s="70">
        <f>'RC-000'!B146</f>
        <v>0</v>
      </c>
      <c r="FC2" s="70" t="s">
        <v>307</v>
      </c>
      <c r="FD2" s="70">
        <f>EW2*ET10</f>
        <v>0</v>
      </c>
      <c r="FE2" s="70">
        <f>EW2*ET10*ET11</f>
        <v>0</v>
      </c>
      <c r="FF2" s="70">
        <f>0.5*ET11*ET13*EZ2*ET15*ET15</f>
        <v>17.451839999999997</v>
      </c>
      <c r="FG2" s="74">
        <f>ROUND(EW2*ET16*ET16/ET17,0)</f>
        <v>0</v>
      </c>
      <c r="FH2" s="70">
        <f>FD2+FE2+FF2+FG2</f>
        <v>17.451839999999997</v>
      </c>
      <c r="FI2" s="70">
        <f>FH2*3</f>
        <v>52.355519999999991</v>
      </c>
      <c r="FJ2" s="70">
        <f>FC2*FA2</f>
        <v>1259280</v>
      </c>
      <c r="FK2" s="70">
        <f>'RC-000'!B148</f>
        <v>0</v>
      </c>
      <c r="FL2" s="70">
        <f>'RC-000'!B149</f>
        <v>0</v>
      </c>
      <c r="FM2" s="70">
        <f>'RC-000'!B150</f>
        <v>0</v>
      </c>
      <c r="FN2" s="72">
        <f>'RC-000'!B151</f>
        <v>0</v>
      </c>
      <c r="FO2" s="72">
        <f>'RC-000'!B152</f>
        <v>0</v>
      </c>
      <c r="FP2" s="72">
        <f>'RC-000'!B153</f>
        <v>0</v>
      </c>
      <c r="FQ2" s="72">
        <f>'RC-000'!B154</f>
        <v>0</v>
      </c>
      <c r="FR2" s="72">
        <f>'RC-000'!B155</f>
        <v>0</v>
      </c>
      <c r="FS2" s="72">
        <f>'RC-000'!B150</f>
        <v>0</v>
      </c>
      <c r="FT2" s="72">
        <f>'RC-000'!B157</f>
        <v>0</v>
      </c>
      <c r="FU2" s="72">
        <f>'RC-000'!B158</f>
        <v>0</v>
      </c>
      <c r="FV2" s="72">
        <f>'RC-000'!B159</f>
        <v>0</v>
      </c>
      <c r="FW2" s="72">
        <f>'RC-000'!B160</f>
        <v>0</v>
      </c>
      <c r="FX2" s="72">
        <f>'RC-000'!B161</f>
        <v>0</v>
      </c>
      <c r="FY2" s="72">
        <f>'RC-000'!B162</f>
        <v>0</v>
      </c>
      <c r="FZ2" s="72">
        <f>'RC-000'!B163</f>
        <v>0</v>
      </c>
      <c r="GA2" s="72">
        <f>'RC-000'!B164</f>
        <v>0</v>
      </c>
      <c r="GB2" s="72">
        <f>'RC-000'!B165</f>
        <v>0</v>
      </c>
      <c r="GC2" s="70">
        <f>'RC-000'!B167</f>
        <v>0</v>
      </c>
      <c r="GD2" s="70">
        <f>'RC-000'!B168</f>
        <v>0</v>
      </c>
      <c r="GE2" s="70">
        <f>'RC-000'!B169</f>
        <v>0</v>
      </c>
      <c r="GF2" s="70">
        <f>'RC-000'!B170</f>
        <v>0</v>
      </c>
      <c r="GG2" s="70">
        <f>'RC-000'!B171</f>
        <v>0</v>
      </c>
      <c r="GI2" s="70">
        <f>'RC-000'!B173</f>
        <v>0</v>
      </c>
      <c r="GJ2" s="74">
        <f>'RC-000'!B174</f>
        <v>0</v>
      </c>
      <c r="GK2" s="74">
        <f>'RC-000'!B175</f>
        <v>0</v>
      </c>
      <c r="GL2" s="74">
        <f>'RC-000'!B176</f>
        <v>0</v>
      </c>
      <c r="GM2" s="74">
        <f>'RC-000'!B179</f>
        <v>0</v>
      </c>
      <c r="GN2" s="74">
        <f>'RC-000'!B183</f>
        <v>0</v>
      </c>
      <c r="GO2" s="72">
        <f>ROUND(GN2/0.0098,0)</f>
        <v>0</v>
      </c>
      <c r="GP2" s="74">
        <f>'RC-000'!B184</f>
        <v>0</v>
      </c>
      <c r="GQ2" s="72">
        <f>ROUND(GP2/0.0098,0)</f>
        <v>0</v>
      </c>
      <c r="GR2" s="74">
        <f>'RC-000'!B181</f>
        <v>0</v>
      </c>
      <c r="GS2" s="74">
        <f>'RC-000'!B182</f>
        <v>0</v>
      </c>
      <c r="GT2" s="70">
        <f>'RC-000'!B186</f>
        <v>0</v>
      </c>
      <c r="GU2" s="70">
        <f>'RC-000'!B187</f>
        <v>0</v>
      </c>
      <c r="GV2" s="70">
        <f>'RC-000'!B188</f>
        <v>0</v>
      </c>
      <c r="GW2" s="70">
        <f>'RC-000'!B189</f>
        <v>0</v>
      </c>
      <c r="GX2" s="70">
        <f>'RC-000'!B190</f>
        <v>0</v>
      </c>
      <c r="GY2" s="70">
        <f>GX2/2</f>
        <v>0</v>
      </c>
      <c r="GZ2" s="70">
        <f>'RC-000'!B192</f>
        <v>0</v>
      </c>
      <c r="HA2" s="70">
        <f>GZ2/2</f>
        <v>0</v>
      </c>
      <c r="HB2" s="70">
        <f>HA2-30</f>
        <v>-30</v>
      </c>
      <c r="HC2" s="70">
        <f>'RC-000'!B193</f>
        <v>0</v>
      </c>
      <c r="HD2" s="70">
        <f>HC2/2</f>
        <v>0</v>
      </c>
      <c r="HE2" s="70">
        <f>'RC-000'!B194</f>
        <v>0</v>
      </c>
      <c r="HF2" s="70">
        <f>ROUND(GU2*5.88,2)</f>
        <v>0</v>
      </c>
      <c r="HG2" s="70" t="e">
        <f>ROUND(HF2/HC2,2)</f>
        <v>#DIV/0!</v>
      </c>
      <c r="HH2" s="70" t="e">
        <f>ROUND(HF2*GX2*2/(HC2*GZ2),2)</f>
        <v>#DIV/0!</v>
      </c>
      <c r="HI2" s="70" t="e">
        <f>ROUND(GQ2/HG2,2)</f>
        <v>#DIV/0!</v>
      </c>
      <c r="HJ2" s="70" t="e">
        <f>ROUND(GO2/HH2,2)</f>
        <v>#DIV/0!</v>
      </c>
      <c r="HK2" s="70">
        <f>'RC-000'!B196</f>
        <v>0</v>
      </c>
      <c r="HL2" s="70">
        <f>'RC-000'!B197</f>
        <v>0</v>
      </c>
      <c r="HM2" s="70">
        <f>'RC-000'!B198</f>
        <v>0</v>
      </c>
      <c r="HN2" s="70">
        <f>'RC-000'!B199</f>
        <v>0</v>
      </c>
      <c r="HO2" s="70">
        <f>'RC-000'!B200</f>
        <v>0</v>
      </c>
      <c r="HP2" s="70">
        <f>HO2/2</f>
        <v>0</v>
      </c>
      <c r="HQ2" s="70">
        <f>'RC-000'!B202</f>
        <v>0</v>
      </c>
      <c r="HR2" s="70">
        <f>HQ2/2</f>
        <v>0</v>
      </c>
      <c r="HS2" s="70">
        <f>HR2-30</f>
        <v>-30</v>
      </c>
      <c r="HT2" s="70">
        <f>'RC-000'!B203</f>
        <v>0</v>
      </c>
      <c r="HU2" s="70">
        <f>HT2/2</f>
        <v>0</v>
      </c>
      <c r="HV2" s="70">
        <f>'RC-000'!B204</f>
        <v>0</v>
      </c>
      <c r="HW2" s="70">
        <f>ROUND(HL2*5.88,2)</f>
        <v>0</v>
      </c>
      <c r="HX2" s="70" t="e">
        <f>ROUND(HW2/HT2,2)</f>
        <v>#DIV/0!</v>
      </c>
      <c r="HY2" s="70" t="e">
        <f>ROUND(HW2*HO2*2/(HT2*HQ2),2)</f>
        <v>#DIV/0!</v>
      </c>
      <c r="HZ2" s="70" t="e">
        <f>ROUND(GQ2/HX2,2)</f>
        <v>#DIV/0!</v>
      </c>
      <c r="IA2" s="70" t="e">
        <f>ROUND(GO2/HY2,2)</f>
        <v>#DIV/0!</v>
      </c>
      <c r="IB2" s="73" t="s">
        <v>412</v>
      </c>
      <c r="IC2" s="72" t="s">
        <v>415</v>
      </c>
      <c r="ID2" s="72" t="s">
        <v>569</v>
      </c>
      <c r="IE2" s="72" t="str">
        <f>'RC-000'!B73</f>
        <v>M1: Mueble xxxxx</v>
      </c>
      <c r="IF2" s="72" t="str">
        <f>'RC-000'!B79</f>
        <v>M2: Mueble xxxx</v>
      </c>
      <c r="IG2" s="72" t="str">
        <f>'RC-000'!B85</f>
        <v>M3: Mueble xxx</v>
      </c>
      <c r="IH2" s="72" t="str">
        <f>'RC-000'!B91</f>
        <v>M4:  Mueble xxx</v>
      </c>
      <c r="II2" s="72" t="str">
        <f>'RC-000'!B98</f>
        <v>M5:  Mueble xxx</v>
      </c>
      <c r="IJ2" s="72" t="s">
        <v>574</v>
      </c>
      <c r="IK2" s="72" t="s">
        <v>574</v>
      </c>
      <c r="IL2" s="72">
        <v>0</v>
      </c>
      <c r="IN2" s="72" t="s">
        <v>575</v>
      </c>
      <c r="IO2" s="72">
        <v>0</v>
      </c>
      <c r="IP2" s="72" t="s">
        <v>581</v>
      </c>
      <c r="IQ2" s="72" t="s">
        <v>584</v>
      </c>
      <c r="IR2" s="72">
        <v>0</v>
      </c>
      <c r="IS2" s="72" t="s">
        <v>194</v>
      </c>
      <c r="IT2" s="44" t="s">
        <v>200</v>
      </c>
    </row>
    <row r="3" spans="2:254" x14ac:dyDescent="0.25">
      <c r="B3" t="s">
        <v>177</v>
      </c>
      <c r="E3" s="142" t="s">
        <v>185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63"/>
      <c r="R3" s="63"/>
      <c r="S3" s="63"/>
      <c r="T3" s="63"/>
      <c r="U3" s="63"/>
      <c r="V3" s="144" t="s">
        <v>187</v>
      </c>
      <c r="W3" s="144"/>
      <c r="X3" s="144"/>
      <c r="Y3" s="144"/>
      <c r="Z3" s="144"/>
      <c r="AA3" s="144"/>
      <c r="AB3" s="144"/>
      <c r="AC3" s="144"/>
      <c r="EX3">
        <v>1320</v>
      </c>
      <c r="IJ3" t="s">
        <v>330</v>
      </c>
      <c r="IK3" t="s">
        <v>330</v>
      </c>
      <c r="IL3" t="s">
        <v>330</v>
      </c>
      <c r="IP3" t="s">
        <v>330</v>
      </c>
      <c r="IT3" s="44"/>
    </row>
    <row r="4" spans="2:254" x14ac:dyDescent="0.25">
      <c r="B4" t="s">
        <v>165</v>
      </c>
      <c r="AD4" s="146" t="s">
        <v>186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EX4">
        <v>530</v>
      </c>
      <c r="IB4" t="s">
        <v>567</v>
      </c>
      <c r="IJ4" s="48">
        <f>'RC-000'!B124</f>
        <v>0</v>
      </c>
      <c r="IK4" s="48">
        <f>'RC-000'!C124</f>
        <v>0</v>
      </c>
      <c r="IN4" s="108" t="s">
        <v>559</v>
      </c>
      <c r="IO4" t="s">
        <v>576</v>
      </c>
      <c r="IP4" s="48">
        <f>'RC-000'!B140</f>
        <v>0</v>
      </c>
    </row>
    <row r="5" spans="2:254" ht="14.25" customHeight="1" x14ac:dyDescent="0.25">
      <c r="B5" t="s">
        <v>166</v>
      </c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X5" s="143" t="s">
        <v>164</v>
      </c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X5">
        <v>60</v>
      </c>
      <c r="IB5" s="139" t="s">
        <v>568</v>
      </c>
      <c r="ID5" s="48">
        <f>'RC-000'!B65</f>
        <v>0</v>
      </c>
      <c r="IJ5" t="s">
        <v>570</v>
      </c>
      <c r="IK5" t="s">
        <v>570</v>
      </c>
      <c r="IL5" t="s">
        <v>570</v>
      </c>
      <c r="IN5" t="s">
        <v>339</v>
      </c>
      <c r="IO5" s="48">
        <f>'RC-000'!B158</f>
        <v>0</v>
      </c>
      <c r="IP5" t="s">
        <v>578</v>
      </c>
      <c r="IQ5" t="s">
        <v>582</v>
      </c>
      <c r="IT5" s="141" t="s">
        <v>199</v>
      </c>
    </row>
    <row r="6" spans="2:254" ht="14.25" customHeight="1" x14ac:dyDescent="0.25">
      <c r="B6" t="s">
        <v>592</v>
      </c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EC6" s="138" t="s">
        <v>592</v>
      </c>
      <c r="ED6" s="138"/>
      <c r="EE6" s="138"/>
      <c r="EF6" s="138"/>
      <c r="IB6" s="139"/>
      <c r="ID6" s="48"/>
      <c r="IO6" s="48"/>
      <c r="IT6" s="141"/>
    </row>
    <row r="7" spans="2:254" x14ac:dyDescent="0.25">
      <c r="B7" t="s">
        <v>172</v>
      </c>
      <c r="AQ7" t="s">
        <v>327</v>
      </c>
      <c r="BI7" s="146" t="s">
        <v>161</v>
      </c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EG7" s="145" t="s">
        <v>593</v>
      </c>
      <c r="EH7" s="145"/>
      <c r="EI7" s="145"/>
      <c r="EJ7" s="145"/>
      <c r="EK7" s="145"/>
      <c r="EL7" s="145"/>
      <c r="EM7" s="145"/>
      <c r="EN7" s="145"/>
      <c r="IB7" s="139"/>
      <c r="ID7" s="139">
        <f>'RC-000'!B66</f>
        <v>0</v>
      </c>
      <c r="IJ7" s="48">
        <f>'RC-000'!B125</f>
        <v>0</v>
      </c>
      <c r="IK7" s="48" t="str">
        <f>'RC-000'!C125</f>
        <v xml:space="preserve">Especificar la contrassenya d'homologació (E1 43R-…), dimensions i ubicació </v>
      </c>
      <c r="IO7" t="s">
        <v>577</v>
      </c>
      <c r="IP7" s="48">
        <f>'RC-000'!B141</f>
        <v>0</v>
      </c>
      <c r="IQ7" t="s">
        <v>583</v>
      </c>
      <c r="IR7" s="48">
        <f>'RC-000'!B187</f>
        <v>0</v>
      </c>
      <c r="IT7" s="141"/>
    </row>
    <row r="8" spans="2:254" x14ac:dyDescent="0.25">
      <c r="B8" t="s">
        <v>171</v>
      </c>
      <c r="AQ8" t="s">
        <v>328</v>
      </c>
      <c r="BW8" s="138" t="s">
        <v>163</v>
      </c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EO8" s="66" t="s">
        <v>167</v>
      </c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IB8" t="s">
        <v>566</v>
      </c>
      <c r="ID8" s="139"/>
      <c r="IJ8" t="s">
        <v>571</v>
      </c>
      <c r="IK8" t="s">
        <v>571</v>
      </c>
      <c r="IL8" t="s">
        <v>571</v>
      </c>
      <c r="IN8" s="108">
        <f>'RC-000'!B137</f>
        <v>0</v>
      </c>
      <c r="IP8" t="s">
        <v>579</v>
      </c>
      <c r="IR8" s="48">
        <f>'RC-000'!B197</f>
        <v>0</v>
      </c>
      <c r="IT8" t="s">
        <v>591</v>
      </c>
    </row>
    <row r="9" spans="2:254" x14ac:dyDescent="0.25">
      <c r="B9" t="s">
        <v>170</v>
      </c>
      <c r="CK9" s="146" t="s">
        <v>266</v>
      </c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FT9" s="142" t="s">
        <v>170</v>
      </c>
      <c r="FU9" s="142"/>
      <c r="FV9" s="142"/>
      <c r="FW9" s="142"/>
      <c r="FX9" s="142"/>
      <c r="FY9" s="142"/>
      <c r="FZ9" s="142"/>
      <c r="GA9" s="142"/>
      <c r="GB9" s="142"/>
      <c r="IJ9" s="48">
        <f>'RC-000'!B126</f>
        <v>0</v>
      </c>
      <c r="IK9" s="48">
        <f>'RC-000'!C126</f>
        <v>0</v>
      </c>
      <c r="IP9" s="48">
        <f>'RC-000'!B142</f>
        <v>0</v>
      </c>
      <c r="IT9" s="108">
        <f>'RC-000'!B106</f>
        <v>0</v>
      </c>
    </row>
    <row r="10" spans="2:254" x14ac:dyDescent="0.25">
      <c r="B10" t="s">
        <v>168</v>
      </c>
      <c r="CY10" s="146" t="s">
        <v>441</v>
      </c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05"/>
      <c r="DN10" s="105"/>
      <c r="EQ10" s="135" t="s">
        <v>313</v>
      </c>
      <c r="ER10" s="135"/>
      <c r="ES10" s="135"/>
      <c r="ET10" s="55">
        <f>EW2*10</f>
        <v>0</v>
      </c>
      <c r="EU10" t="s">
        <v>316</v>
      </c>
      <c r="GC10" s="144"/>
      <c r="GD10" s="144"/>
      <c r="GE10" s="144"/>
      <c r="GF10" s="144"/>
      <c r="GG10" s="144"/>
      <c r="IB10" s="139" t="s">
        <v>565</v>
      </c>
      <c r="IJ10" t="s">
        <v>572</v>
      </c>
      <c r="IK10" t="s">
        <v>572</v>
      </c>
      <c r="IL10" t="s">
        <v>572</v>
      </c>
      <c r="IP10" t="s">
        <v>580</v>
      </c>
    </row>
    <row r="11" spans="2:254" x14ac:dyDescent="0.25">
      <c r="B11" t="s">
        <v>169</v>
      </c>
      <c r="DO11" s="146" t="s">
        <v>456</v>
      </c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05"/>
      <c r="ED11" s="105"/>
      <c r="EE11" s="105"/>
      <c r="EF11" s="105"/>
      <c r="EQ11" s="135" t="s">
        <v>314</v>
      </c>
      <c r="ER11" s="135"/>
      <c r="ES11" s="135"/>
      <c r="ET11" s="60" t="s">
        <v>315</v>
      </c>
      <c r="GH11" s="143" t="s">
        <v>169</v>
      </c>
      <c r="GI11" s="143"/>
      <c r="GJ11" s="143"/>
      <c r="GK11" s="143"/>
      <c r="GL11" s="143"/>
      <c r="GM11" s="143"/>
      <c r="IB11" s="139"/>
      <c r="IJ11" s="48">
        <f>'RC-000'!B127</f>
        <v>0</v>
      </c>
      <c r="IK11" s="48">
        <f>'RC-000'!C127</f>
        <v>0</v>
      </c>
      <c r="IP11" s="48">
        <f>'RC-000'!B148</f>
        <v>0</v>
      </c>
    </row>
    <row r="12" spans="2:254" x14ac:dyDescent="0.25">
      <c r="B12" t="s">
        <v>349</v>
      </c>
      <c r="EQ12" s="54"/>
      <c r="ER12" s="54"/>
      <c r="ES12" s="54"/>
      <c r="ET12" s="60"/>
      <c r="GN12" s="140" t="s">
        <v>349</v>
      </c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75"/>
      <c r="HX12" s="75"/>
      <c r="HY12" s="75"/>
      <c r="HZ12" s="75"/>
      <c r="IA12" s="75"/>
      <c r="IP12">
        <f>'RC-000'!B57</f>
        <v>0</v>
      </c>
    </row>
    <row r="13" spans="2:254" x14ac:dyDescent="0.25">
      <c r="B13" s="43" t="s">
        <v>196</v>
      </c>
      <c r="C13" s="43"/>
      <c r="D13" s="43"/>
      <c r="DO13" s="106"/>
      <c r="DP13" s="106" t="s">
        <v>411</v>
      </c>
      <c r="DR13" s="43"/>
      <c r="DS13" s="106" t="s">
        <v>411</v>
      </c>
      <c r="EQ13" s="135" t="s">
        <v>274</v>
      </c>
      <c r="ER13" s="135"/>
      <c r="ES13" s="135"/>
      <c r="ET13" s="55">
        <v>1.28</v>
      </c>
      <c r="EU13" t="s">
        <v>275</v>
      </c>
      <c r="GT13" s="137" t="s">
        <v>504</v>
      </c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03"/>
      <c r="HG13" s="103"/>
      <c r="HH13" s="103"/>
      <c r="HI13" s="103"/>
      <c r="HJ13" s="103"/>
      <c r="IB13" s="136" t="s">
        <v>195</v>
      </c>
      <c r="IC13" s="136"/>
      <c r="ID13" s="136"/>
      <c r="IE13" s="136"/>
      <c r="IF13" s="136"/>
      <c r="IG13" s="136"/>
      <c r="IH13" s="136"/>
      <c r="II13" s="136"/>
      <c r="IJ13" s="136"/>
      <c r="IK13" s="136"/>
      <c r="IL13" s="136"/>
      <c r="IM13" s="136"/>
      <c r="IN13" s="136"/>
      <c r="IO13" s="136"/>
      <c r="IP13" s="136"/>
      <c r="IQ13" s="136"/>
      <c r="IR13" s="136"/>
      <c r="IS13" s="136"/>
    </row>
    <row r="14" spans="2:254" x14ac:dyDescent="0.25">
      <c r="B14" s="43"/>
      <c r="C14" s="43"/>
      <c r="D14" s="43"/>
      <c r="DO14" s="107" t="s">
        <v>548</v>
      </c>
      <c r="DP14" s="43">
        <v>21.71</v>
      </c>
      <c r="DR14" s="107" t="s">
        <v>550</v>
      </c>
      <c r="DS14">
        <f>ROUND(DP14/0.0098,0)</f>
        <v>2215</v>
      </c>
      <c r="EQ14" s="135" t="s">
        <v>317</v>
      </c>
      <c r="ER14" s="135"/>
      <c r="ES14" s="135"/>
      <c r="ET14" s="54"/>
      <c r="HK14" s="137" t="s">
        <v>545</v>
      </c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</row>
    <row r="15" spans="2:254" x14ac:dyDescent="0.25">
      <c r="B15" s="43"/>
      <c r="C15" s="43"/>
      <c r="D15" s="43"/>
      <c r="DO15" s="107" t="s">
        <v>549</v>
      </c>
      <c r="DP15" s="43">
        <v>24.28</v>
      </c>
      <c r="DR15" s="107" t="s">
        <v>551</v>
      </c>
      <c r="DS15">
        <f>ROUND(DP15/0.0098,0)</f>
        <v>2478</v>
      </c>
      <c r="EQ15" s="135" t="s">
        <v>318</v>
      </c>
      <c r="ER15" s="135"/>
      <c r="ES15" s="135"/>
      <c r="ET15" s="54">
        <v>35</v>
      </c>
      <c r="EU15" t="s">
        <v>276</v>
      </c>
    </row>
    <row r="16" spans="2:254" x14ac:dyDescent="0.25">
      <c r="B16" s="43"/>
      <c r="C16" s="43"/>
      <c r="D16" s="43"/>
      <c r="EQ16" s="135" t="s">
        <v>319</v>
      </c>
      <c r="ER16" s="135"/>
      <c r="ES16" s="135"/>
      <c r="ET16" s="54">
        <v>16</v>
      </c>
      <c r="EU16" t="s">
        <v>276</v>
      </c>
    </row>
    <row r="17" spans="2:151" x14ac:dyDescent="0.25">
      <c r="B17" s="43"/>
      <c r="C17" s="43"/>
      <c r="D17" s="43"/>
      <c r="EQ17" s="135" t="s">
        <v>320</v>
      </c>
      <c r="ER17" s="135"/>
      <c r="ES17" s="135"/>
      <c r="ET17" s="67">
        <v>50</v>
      </c>
      <c r="EU17" t="s">
        <v>321</v>
      </c>
    </row>
    <row r="18" spans="2:151" x14ac:dyDescent="0.25">
      <c r="B18" s="43"/>
      <c r="C18" s="43"/>
      <c r="D18" s="43"/>
      <c r="AO18" s="69"/>
    </row>
    <row r="19" spans="2:151" x14ac:dyDescent="0.25">
      <c r="B19" s="43"/>
      <c r="C19" s="43"/>
      <c r="D19" s="43"/>
    </row>
    <row r="20" spans="2:151" x14ac:dyDescent="0.25">
      <c r="B20" s="43"/>
      <c r="C20" s="43"/>
      <c r="D20" s="43"/>
    </row>
    <row r="21" spans="2:151" x14ac:dyDescent="0.25">
      <c r="B21" s="43"/>
      <c r="C21" s="43"/>
      <c r="D21" s="43"/>
    </row>
    <row r="22" spans="2:151" x14ac:dyDescent="0.25">
      <c r="B22" s="43"/>
      <c r="C22" s="43"/>
      <c r="D22" s="43"/>
    </row>
    <row r="23" spans="2:151" x14ac:dyDescent="0.25">
      <c r="B23" s="43"/>
      <c r="C23" s="43"/>
      <c r="D23" s="43"/>
    </row>
    <row r="24" spans="2:151" x14ac:dyDescent="0.25">
      <c r="B24" s="43"/>
      <c r="C24" s="43"/>
      <c r="D24" s="43"/>
    </row>
  </sheetData>
  <mergeCells count="29">
    <mergeCell ref="IT5:IT7"/>
    <mergeCell ref="EC6:EF6"/>
    <mergeCell ref="E3:P3"/>
    <mergeCell ref="GH11:GM11"/>
    <mergeCell ref="GC10:GG10"/>
    <mergeCell ref="FT9:GB9"/>
    <mergeCell ref="AX5:CA5"/>
    <mergeCell ref="EG7:EN7"/>
    <mergeCell ref="V3:AC3"/>
    <mergeCell ref="EQ10:ES10"/>
    <mergeCell ref="EQ11:ES11"/>
    <mergeCell ref="AD4:AW4"/>
    <mergeCell ref="CK9:CX9"/>
    <mergeCell ref="CY10:DL10"/>
    <mergeCell ref="DO11:EB11"/>
    <mergeCell ref="BI7:BV7"/>
    <mergeCell ref="BW8:CJ8"/>
    <mergeCell ref="ID7:ID8"/>
    <mergeCell ref="IB10:IB11"/>
    <mergeCell ref="GN12:HV12"/>
    <mergeCell ref="EQ16:ES16"/>
    <mergeCell ref="IB5:IB7"/>
    <mergeCell ref="EQ17:ES17"/>
    <mergeCell ref="EQ13:ES13"/>
    <mergeCell ref="IB13:IS13"/>
    <mergeCell ref="EQ14:ES14"/>
    <mergeCell ref="EQ15:ES15"/>
    <mergeCell ref="GT13:HE13"/>
    <mergeCell ref="HK14:IA14"/>
  </mergeCells>
  <phoneticPr fontId="12" type="noConversion"/>
  <pageMargins left="0.7" right="0.7" top="0.75" bottom="0.75" header="0.3" footer="0.3"/>
  <pageSetup paperSize="9" orientation="portrait" r:id="rId1"/>
  <ignoredErrors>
    <ignoredError sqref="BG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L2:O12"/>
  <sheetViews>
    <sheetView topLeftCell="A3" zoomScale="85" zoomScaleNormal="85" workbookViewId="0">
      <selection activeCell="O36" sqref="O36"/>
    </sheetView>
  </sheetViews>
  <sheetFormatPr defaultColWidth="8.85546875" defaultRowHeight="15" x14ac:dyDescent="0.25"/>
  <cols>
    <col min="12" max="12" width="10.85546875" customWidth="1"/>
    <col min="13" max="13" width="12.85546875" customWidth="1"/>
    <col min="15" max="15" width="19.28515625" customWidth="1"/>
  </cols>
  <sheetData>
    <row r="2" spans="12:15" ht="19.5" x14ac:dyDescent="0.3">
      <c r="L2" s="118" t="s">
        <v>611</v>
      </c>
      <c r="M2" s="118" t="s">
        <v>612</v>
      </c>
      <c r="O2" s="118" t="s">
        <v>615</v>
      </c>
    </row>
    <row r="4" spans="12:15" x14ac:dyDescent="0.25">
      <c r="M4" t="s">
        <v>609</v>
      </c>
    </row>
    <row r="6" spans="12:15" x14ac:dyDescent="0.25">
      <c r="M6" t="s">
        <v>610</v>
      </c>
    </row>
    <row r="8" spans="12:15" x14ac:dyDescent="0.25">
      <c r="M8" t="s">
        <v>613</v>
      </c>
    </row>
    <row r="10" spans="12:15" x14ac:dyDescent="0.25">
      <c r="M10" t="s">
        <v>614</v>
      </c>
    </row>
    <row r="12" spans="12:15" x14ac:dyDescent="0.25">
      <c r="M12" t="s">
        <v>168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7AB9-D220-4CE8-92BB-B537C138E73E}">
  <dimension ref="A1"/>
  <sheetViews>
    <sheetView workbookViewId="0">
      <selection activeCell="F38" sqref="F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C5FD-672D-41C7-B0D7-D7252CCCF14A}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ull4">
    <pageSetUpPr fitToPage="1"/>
  </sheetPr>
  <dimension ref="A2:C20"/>
  <sheetViews>
    <sheetView topLeftCell="A7" zoomScaleNormal="100" workbookViewId="0">
      <selection activeCell="DK12" sqref="DK12"/>
    </sheetView>
  </sheetViews>
  <sheetFormatPr defaultRowHeight="15" x14ac:dyDescent="0.25"/>
  <cols>
    <col min="1" max="1" width="34.7109375" customWidth="1"/>
    <col min="2" max="2" width="89.85546875" customWidth="1"/>
    <col min="3" max="3" width="70.7109375" customWidth="1"/>
    <col min="4" max="256" width="11.42578125" customWidth="1"/>
    <col min="257" max="257" width="34.7109375" customWidth="1"/>
    <col min="258" max="258" width="89.85546875" customWidth="1"/>
    <col min="259" max="259" width="70.7109375" customWidth="1"/>
    <col min="260" max="512" width="11.42578125" customWidth="1"/>
    <col min="513" max="513" width="34.7109375" customWidth="1"/>
    <col min="514" max="514" width="89.85546875" customWidth="1"/>
    <col min="515" max="515" width="70.7109375" customWidth="1"/>
    <col min="516" max="768" width="11.42578125" customWidth="1"/>
    <col min="769" max="769" width="34.7109375" customWidth="1"/>
    <col min="770" max="770" width="89.85546875" customWidth="1"/>
    <col min="771" max="771" width="70.7109375" customWidth="1"/>
    <col min="772" max="1024" width="11.42578125" customWidth="1"/>
    <col min="1025" max="1025" width="34.7109375" customWidth="1"/>
    <col min="1026" max="1026" width="89.85546875" customWidth="1"/>
    <col min="1027" max="1027" width="70.7109375" customWidth="1"/>
    <col min="1028" max="1280" width="11.42578125" customWidth="1"/>
    <col min="1281" max="1281" width="34.7109375" customWidth="1"/>
    <col min="1282" max="1282" width="89.85546875" customWidth="1"/>
    <col min="1283" max="1283" width="70.7109375" customWidth="1"/>
    <col min="1284" max="1536" width="11.42578125" customWidth="1"/>
    <col min="1537" max="1537" width="34.7109375" customWidth="1"/>
    <col min="1538" max="1538" width="89.85546875" customWidth="1"/>
    <col min="1539" max="1539" width="70.7109375" customWidth="1"/>
    <col min="1540" max="1792" width="11.42578125" customWidth="1"/>
    <col min="1793" max="1793" width="34.7109375" customWidth="1"/>
    <col min="1794" max="1794" width="89.85546875" customWidth="1"/>
    <col min="1795" max="1795" width="70.7109375" customWidth="1"/>
    <col min="1796" max="2048" width="11.42578125" customWidth="1"/>
    <col min="2049" max="2049" width="34.7109375" customWidth="1"/>
    <col min="2050" max="2050" width="89.85546875" customWidth="1"/>
    <col min="2051" max="2051" width="70.7109375" customWidth="1"/>
    <col min="2052" max="2304" width="11.42578125" customWidth="1"/>
    <col min="2305" max="2305" width="34.7109375" customWidth="1"/>
    <col min="2306" max="2306" width="89.85546875" customWidth="1"/>
    <col min="2307" max="2307" width="70.7109375" customWidth="1"/>
    <col min="2308" max="2560" width="11.42578125" customWidth="1"/>
    <col min="2561" max="2561" width="34.7109375" customWidth="1"/>
    <col min="2562" max="2562" width="89.85546875" customWidth="1"/>
    <col min="2563" max="2563" width="70.7109375" customWidth="1"/>
    <col min="2564" max="2816" width="11.42578125" customWidth="1"/>
    <col min="2817" max="2817" width="34.7109375" customWidth="1"/>
    <col min="2818" max="2818" width="89.85546875" customWidth="1"/>
    <col min="2819" max="2819" width="70.7109375" customWidth="1"/>
    <col min="2820" max="3072" width="11.42578125" customWidth="1"/>
    <col min="3073" max="3073" width="34.7109375" customWidth="1"/>
    <col min="3074" max="3074" width="89.85546875" customWidth="1"/>
    <col min="3075" max="3075" width="70.7109375" customWidth="1"/>
    <col min="3076" max="3328" width="11.42578125" customWidth="1"/>
    <col min="3329" max="3329" width="34.7109375" customWidth="1"/>
    <col min="3330" max="3330" width="89.85546875" customWidth="1"/>
    <col min="3331" max="3331" width="70.7109375" customWidth="1"/>
    <col min="3332" max="3584" width="11.42578125" customWidth="1"/>
    <col min="3585" max="3585" width="34.7109375" customWidth="1"/>
    <col min="3586" max="3586" width="89.85546875" customWidth="1"/>
    <col min="3587" max="3587" width="70.7109375" customWidth="1"/>
    <col min="3588" max="3840" width="11.42578125" customWidth="1"/>
    <col min="3841" max="3841" width="34.7109375" customWidth="1"/>
    <col min="3842" max="3842" width="89.85546875" customWidth="1"/>
    <col min="3843" max="3843" width="70.7109375" customWidth="1"/>
    <col min="3844" max="4096" width="11.42578125" customWidth="1"/>
    <col min="4097" max="4097" width="34.7109375" customWidth="1"/>
    <col min="4098" max="4098" width="89.85546875" customWidth="1"/>
    <col min="4099" max="4099" width="70.7109375" customWidth="1"/>
    <col min="4100" max="4352" width="11.42578125" customWidth="1"/>
    <col min="4353" max="4353" width="34.7109375" customWidth="1"/>
    <col min="4354" max="4354" width="89.85546875" customWidth="1"/>
    <col min="4355" max="4355" width="70.7109375" customWidth="1"/>
    <col min="4356" max="4608" width="11.42578125" customWidth="1"/>
    <col min="4609" max="4609" width="34.7109375" customWidth="1"/>
    <col min="4610" max="4610" width="89.85546875" customWidth="1"/>
    <col min="4611" max="4611" width="70.7109375" customWidth="1"/>
    <col min="4612" max="4864" width="11.42578125" customWidth="1"/>
    <col min="4865" max="4865" width="34.7109375" customWidth="1"/>
    <col min="4866" max="4866" width="89.85546875" customWidth="1"/>
    <col min="4867" max="4867" width="70.7109375" customWidth="1"/>
    <col min="4868" max="5120" width="11.42578125" customWidth="1"/>
    <col min="5121" max="5121" width="34.7109375" customWidth="1"/>
    <col min="5122" max="5122" width="89.85546875" customWidth="1"/>
    <col min="5123" max="5123" width="70.7109375" customWidth="1"/>
    <col min="5124" max="5376" width="11.42578125" customWidth="1"/>
    <col min="5377" max="5377" width="34.7109375" customWidth="1"/>
    <col min="5378" max="5378" width="89.85546875" customWidth="1"/>
    <col min="5379" max="5379" width="70.7109375" customWidth="1"/>
    <col min="5380" max="5632" width="11.42578125" customWidth="1"/>
    <col min="5633" max="5633" width="34.7109375" customWidth="1"/>
    <col min="5634" max="5634" width="89.85546875" customWidth="1"/>
    <col min="5635" max="5635" width="70.7109375" customWidth="1"/>
    <col min="5636" max="5888" width="11.42578125" customWidth="1"/>
    <col min="5889" max="5889" width="34.7109375" customWidth="1"/>
    <col min="5890" max="5890" width="89.85546875" customWidth="1"/>
    <col min="5891" max="5891" width="70.7109375" customWidth="1"/>
    <col min="5892" max="6144" width="11.42578125" customWidth="1"/>
    <col min="6145" max="6145" width="34.7109375" customWidth="1"/>
    <col min="6146" max="6146" width="89.85546875" customWidth="1"/>
    <col min="6147" max="6147" width="70.7109375" customWidth="1"/>
    <col min="6148" max="6400" width="11.42578125" customWidth="1"/>
    <col min="6401" max="6401" width="34.7109375" customWidth="1"/>
    <col min="6402" max="6402" width="89.85546875" customWidth="1"/>
    <col min="6403" max="6403" width="70.7109375" customWidth="1"/>
    <col min="6404" max="6656" width="11.42578125" customWidth="1"/>
    <col min="6657" max="6657" width="34.7109375" customWidth="1"/>
    <col min="6658" max="6658" width="89.85546875" customWidth="1"/>
    <col min="6659" max="6659" width="70.7109375" customWidth="1"/>
    <col min="6660" max="6912" width="11.42578125" customWidth="1"/>
    <col min="6913" max="6913" width="34.7109375" customWidth="1"/>
    <col min="6914" max="6914" width="89.85546875" customWidth="1"/>
    <col min="6915" max="6915" width="70.7109375" customWidth="1"/>
    <col min="6916" max="7168" width="11.42578125" customWidth="1"/>
    <col min="7169" max="7169" width="34.7109375" customWidth="1"/>
    <col min="7170" max="7170" width="89.85546875" customWidth="1"/>
    <col min="7171" max="7171" width="70.7109375" customWidth="1"/>
    <col min="7172" max="7424" width="11.42578125" customWidth="1"/>
    <col min="7425" max="7425" width="34.7109375" customWidth="1"/>
    <col min="7426" max="7426" width="89.85546875" customWidth="1"/>
    <col min="7427" max="7427" width="70.7109375" customWidth="1"/>
    <col min="7428" max="7680" width="11.42578125" customWidth="1"/>
    <col min="7681" max="7681" width="34.7109375" customWidth="1"/>
    <col min="7682" max="7682" width="89.85546875" customWidth="1"/>
    <col min="7683" max="7683" width="70.7109375" customWidth="1"/>
    <col min="7684" max="7936" width="11.42578125" customWidth="1"/>
    <col min="7937" max="7937" width="34.7109375" customWidth="1"/>
    <col min="7938" max="7938" width="89.85546875" customWidth="1"/>
    <col min="7939" max="7939" width="70.7109375" customWidth="1"/>
    <col min="7940" max="8192" width="11.42578125" customWidth="1"/>
    <col min="8193" max="8193" width="34.7109375" customWidth="1"/>
    <col min="8194" max="8194" width="89.85546875" customWidth="1"/>
    <col min="8195" max="8195" width="70.7109375" customWidth="1"/>
    <col min="8196" max="8448" width="11.42578125" customWidth="1"/>
    <col min="8449" max="8449" width="34.7109375" customWidth="1"/>
    <col min="8450" max="8450" width="89.85546875" customWidth="1"/>
    <col min="8451" max="8451" width="70.7109375" customWidth="1"/>
    <col min="8452" max="8704" width="11.42578125" customWidth="1"/>
    <col min="8705" max="8705" width="34.7109375" customWidth="1"/>
    <col min="8706" max="8706" width="89.85546875" customWidth="1"/>
    <col min="8707" max="8707" width="70.7109375" customWidth="1"/>
    <col min="8708" max="8960" width="11.42578125" customWidth="1"/>
    <col min="8961" max="8961" width="34.7109375" customWidth="1"/>
    <col min="8962" max="8962" width="89.85546875" customWidth="1"/>
    <col min="8963" max="8963" width="70.7109375" customWidth="1"/>
    <col min="8964" max="9216" width="11.42578125" customWidth="1"/>
    <col min="9217" max="9217" width="34.7109375" customWidth="1"/>
    <col min="9218" max="9218" width="89.85546875" customWidth="1"/>
    <col min="9219" max="9219" width="70.7109375" customWidth="1"/>
    <col min="9220" max="9472" width="11.42578125" customWidth="1"/>
    <col min="9473" max="9473" width="34.7109375" customWidth="1"/>
    <col min="9474" max="9474" width="89.85546875" customWidth="1"/>
    <col min="9475" max="9475" width="70.7109375" customWidth="1"/>
    <col min="9476" max="9728" width="11.42578125" customWidth="1"/>
    <col min="9729" max="9729" width="34.7109375" customWidth="1"/>
    <col min="9730" max="9730" width="89.85546875" customWidth="1"/>
    <col min="9731" max="9731" width="70.7109375" customWidth="1"/>
    <col min="9732" max="9984" width="11.42578125" customWidth="1"/>
    <col min="9985" max="9985" width="34.7109375" customWidth="1"/>
    <col min="9986" max="9986" width="89.85546875" customWidth="1"/>
    <col min="9987" max="9987" width="70.7109375" customWidth="1"/>
    <col min="9988" max="10240" width="11.42578125" customWidth="1"/>
    <col min="10241" max="10241" width="34.7109375" customWidth="1"/>
    <col min="10242" max="10242" width="89.85546875" customWidth="1"/>
    <col min="10243" max="10243" width="70.7109375" customWidth="1"/>
    <col min="10244" max="10496" width="11.42578125" customWidth="1"/>
    <col min="10497" max="10497" width="34.7109375" customWidth="1"/>
    <col min="10498" max="10498" width="89.85546875" customWidth="1"/>
    <col min="10499" max="10499" width="70.7109375" customWidth="1"/>
    <col min="10500" max="10752" width="11.42578125" customWidth="1"/>
    <col min="10753" max="10753" width="34.7109375" customWidth="1"/>
    <col min="10754" max="10754" width="89.85546875" customWidth="1"/>
    <col min="10755" max="10755" width="70.7109375" customWidth="1"/>
    <col min="10756" max="11008" width="11.42578125" customWidth="1"/>
    <col min="11009" max="11009" width="34.7109375" customWidth="1"/>
    <col min="11010" max="11010" width="89.85546875" customWidth="1"/>
    <col min="11011" max="11011" width="70.7109375" customWidth="1"/>
    <col min="11012" max="11264" width="11.42578125" customWidth="1"/>
    <col min="11265" max="11265" width="34.7109375" customWidth="1"/>
    <col min="11266" max="11266" width="89.85546875" customWidth="1"/>
    <col min="11267" max="11267" width="70.7109375" customWidth="1"/>
    <col min="11268" max="11520" width="11.42578125" customWidth="1"/>
    <col min="11521" max="11521" width="34.7109375" customWidth="1"/>
    <col min="11522" max="11522" width="89.85546875" customWidth="1"/>
    <col min="11523" max="11523" width="70.7109375" customWidth="1"/>
    <col min="11524" max="11776" width="11.42578125" customWidth="1"/>
    <col min="11777" max="11777" width="34.7109375" customWidth="1"/>
    <col min="11778" max="11778" width="89.85546875" customWidth="1"/>
    <col min="11779" max="11779" width="70.7109375" customWidth="1"/>
    <col min="11780" max="12032" width="11.42578125" customWidth="1"/>
    <col min="12033" max="12033" width="34.7109375" customWidth="1"/>
    <col min="12034" max="12034" width="89.85546875" customWidth="1"/>
    <col min="12035" max="12035" width="70.7109375" customWidth="1"/>
    <col min="12036" max="12288" width="11.42578125" customWidth="1"/>
    <col min="12289" max="12289" width="34.7109375" customWidth="1"/>
    <col min="12290" max="12290" width="89.85546875" customWidth="1"/>
    <col min="12291" max="12291" width="70.7109375" customWidth="1"/>
    <col min="12292" max="12544" width="11.42578125" customWidth="1"/>
    <col min="12545" max="12545" width="34.7109375" customWidth="1"/>
    <col min="12546" max="12546" width="89.85546875" customWidth="1"/>
    <col min="12547" max="12547" width="70.7109375" customWidth="1"/>
    <col min="12548" max="12800" width="11.42578125" customWidth="1"/>
    <col min="12801" max="12801" width="34.7109375" customWidth="1"/>
    <col min="12802" max="12802" width="89.85546875" customWidth="1"/>
    <col min="12803" max="12803" width="70.7109375" customWidth="1"/>
    <col min="12804" max="13056" width="11.42578125" customWidth="1"/>
    <col min="13057" max="13057" width="34.7109375" customWidth="1"/>
    <col min="13058" max="13058" width="89.85546875" customWidth="1"/>
    <col min="13059" max="13059" width="70.7109375" customWidth="1"/>
    <col min="13060" max="13312" width="11.42578125" customWidth="1"/>
    <col min="13313" max="13313" width="34.7109375" customWidth="1"/>
    <col min="13314" max="13314" width="89.85546875" customWidth="1"/>
    <col min="13315" max="13315" width="70.7109375" customWidth="1"/>
    <col min="13316" max="13568" width="11.42578125" customWidth="1"/>
    <col min="13569" max="13569" width="34.7109375" customWidth="1"/>
    <col min="13570" max="13570" width="89.85546875" customWidth="1"/>
    <col min="13571" max="13571" width="70.7109375" customWidth="1"/>
    <col min="13572" max="13824" width="11.42578125" customWidth="1"/>
    <col min="13825" max="13825" width="34.7109375" customWidth="1"/>
    <col min="13826" max="13826" width="89.85546875" customWidth="1"/>
    <col min="13827" max="13827" width="70.7109375" customWidth="1"/>
    <col min="13828" max="14080" width="11.42578125" customWidth="1"/>
    <col min="14081" max="14081" width="34.7109375" customWidth="1"/>
    <col min="14082" max="14082" width="89.85546875" customWidth="1"/>
    <col min="14083" max="14083" width="70.7109375" customWidth="1"/>
    <col min="14084" max="14336" width="11.42578125" customWidth="1"/>
    <col min="14337" max="14337" width="34.7109375" customWidth="1"/>
    <col min="14338" max="14338" width="89.85546875" customWidth="1"/>
    <col min="14339" max="14339" width="70.7109375" customWidth="1"/>
    <col min="14340" max="14592" width="11.42578125" customWidth="1"/>
    <col min="14593" max="14593" width="34.7109375" customWidth="1"/>
    <col min="14594" max="14594" width="89.85546875" customWidth="1"/>
    <col min="14595" max="14595" width="70.7109375" customWidth="1"/>
    <col min="14596" max="14848" width="11.42578125" customWidth="1"/>
    <col min="14849" max="14849" width="34.7109375" customWidth="1"/>
    <col min="14850" max="14850" width="89.85546875" customWidth="1"/>
    <col min="14851" max="14851" width="70.7109375" customWidth="1"/>
    <col min="14852" max="15104" width="11.42578125" customWidth="1"/>
    <col min="15105" max="15105" width="34.7109375" customWidth="1"/>
    <col min="15106" max="15106" width="89.85546875" customWidth="1"/>
    <col min="15107" max="15107" width="70.7109375" customWidth="1"/>
    <col min="15108" max="15360" width="11.42578125" customWidth="1"/>
    <col min="15361" max="15361" width="34.7109375" customWidth="1"/>
    <col min="15362" max="15362" width="89.85546875" customWidth="1"/>
    <col min="15363" max="15363" width="70.7109375" customWidth="1"/>
    <col min="15364" max="15616" width="11.42578125" customWidth="1"/>
    <col min="15617" max="15617" width="34.7109375" customWidth="1"/>
    <col min="15618" max="15618" width="89.85546875" customWidth="1"/>
    <col min="15619" max="15619" width="70.7109375" customWidth="1"/>
    <col min="15620" max="15872" width="11.42578125" customWidth="1"/>
    <col min="15873" max="15873" width="34.7109375" customWidth="1"/>
    <col min="15874" max="15874" width="89.85546875" customWidth="1"/>
    <col min="15875" max="15875" width="70.7109375" customWidth="1"/>
    <col min="15876" max="16128" width="11.42578125" customWidth="1"/>
    <col min="16129" max="16129" width="34.7109375" customWidth="1"/>
    <col min="16130" max="16130" width="89.85546875" customWidth="1"/>
    <col min="16131" max="16131" width="70.7109375" customWidth="1"/>
    <col min="16132" max="16384" width="11.42578125" customWidth="1"/>
  </cols>
  <sheetData>
    <row r="2" spans="1:3" ht="33.75" customHeight="1" x14ac:dyDescent="0.25">
      <c r="B2" s="77" t="s">
        <v>352</v>
      </c>
    </row>
    <row r="3" spans="1:3" ht="30.75" customHeight="1" x14ac:dyDescent="0.25">
      <c r="A3" t="s">
        <v>353</v>
      </c>
    </row>
    <row r="4" spans="1:3" x14ac:dyDescent="0.25">
      <c r="A4" s="78" t="s">
        <v>354</v>
      </c>
      <c r="B4" s="81">
        <f>'RC-000'!B20</f>
        <v>0</v>
      </c>
    </row>
    <row r="5" spans="1:3" x14ac:dyDescent="0.25">
      <c r="A5" s="78" t="s">
        <v>355</v>
      </c>
      <c r="B5" s="81">
        <f>'RC-000'!B21</f>
        <v>0</v>
      </c>
    </row>
    <row r="6" spans="1:3" x14ac:dyDescent="0.25">
      <c r="A6" s="78" t="s">
        <v>356</v>
      </c>
      <c r="B6" s="81">
        <f>'RC-000'!B22</f>
        <v>0</v>
      </c>
    </row>
    <row r="7" spans="1:3" x14ac:dyDescent="0.25">
      <c r="A7" s="78" t="s">
        <v>357</v>
      </c>
      <c r="B7" s="81">
        <f>'RC-000'!B24</f>
        <v>0</v>
      </c>
    </row>
    <row r="8" spans="1:3" x14ac:dyDescent="0.25">
      <c r="A8" s="78" t="s">
        <v>358</v>
      </c>
      <c r="B8" s="81">
        <f>'RC-000'!B25</f>
        <v>0</v>
      </c>
    </row>
    <row r="9" spans="1:3" x14ac:dyDescent="0.25">
      <c r="A9" s="78" t="s">
        <v>359</v>
      </c>
      <c r="B9" s="81">
        <f>'RC-000'!B28</f>
        <v>0</v>
      </c>
    </row>
    <row r="10" spans="1:3" x14ac:dyDescent="0.25">
      <c r="A10" s="78" t="s">
        <v>360</v>
      </c>
      <c r="B10" s="81">
        <f>'RC-000'!B27</f>
        <v>0</v>
      </c>
    </row>
    <row r="11" spans="1:3" x14ac:dyDescent="0.25">
      <c r="A11" s="78" t="s">
        <v>361</v>
      </c>
      <c r="B11" s="82">
        <f>'RC-000'!B29</f>
        <v>0</v>
      </c>
    </row>
    <row r="12" spans="1:3" x14ac:dyDescent="0.25">
      <c r="A12" s="78" t="s">
        <v>362</v>
      </c>
      <c r="B12" s="81">
        <f>'RC-000'!B26</f>
        <v>0</v>
      </c>
      <c r="C12" t="s">
        <v>363</v>
      </c>
    </row>
    <row r="14" spans="1:3" x14ac:dyDescent="0.25">
      <c r="A14" s="78" t="s">
        <v>364</v>
      </c>
      <c r="B14" s="79">
        <f>Dades!D2</f>
        <v>0</v>
      </c>
      <c r="C14" t="s">
        <v>365</v>
      </c>
    </row>
    <row r="16" spans="1:3" x14ac:dyDescent="0.25">
      <c r="A16" s="78" t="s">
        <v>366</v>
      </c>
      <c r="B16" s="79" t="str">
        <f>Dades!B2</f>
        <v>RC.005</v>
      </c>
      <c r="C16" t="s">
        <v>367</v>
      </c>
    </row>
    <row r="17" spans="1:3" x14ac:dyDescent="0.25">
      <c r="A17" s="78" t="s">
        <v>368</v>
      </c>
      <c r="B17" s="81" t="str">
        <f>Dades!C2</f>
        <v>00</v>
      </c>
      <c r="C17" t="s">
        <v>367</v>
      </c>
    </row>
    <row r="19" spans="1:3" x14ac:dyDescent="0.25">
      <c r="A19" s="80" t="s">
        <v>369</v>
      </c>
    </row>
    <row r="20" spans="1:3" ht="125.25" customHeight="1" x14ac:dyDescent="0.25">
      <c r="A20" s="147" t="s">
        <v>370</v>
      </c>
      <c r="B20" s="147"/>
    </row>
  </sheetData>
  <mergeCells count="1">
    <mergeCell ref="A20:B20"/>
  </mergeCells>
  <pageMargins left="0.7" right="0.7" top="0.75" bottom="0.75" header="0.3" footer="0.3"/>
  <pageSetup paperSize="9" scale="4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ull5"/>
  <dimension ref="B63:I65"/>
  <sheetViews>
    <sheetView topLeftCell="A32" workbookViewId="0">
      <selection activeCell="DK12" sqref="DK12"/>
    </sheetView>
  </sheetViews>
  <sheetFormatPr defaultRowHeight="15" x14ac:dyDescent="0.25"/>
  <sheetData>
    <row r="63" spans="2:9" x14ac:dyDescent="0.25">
      <c r="D63" t="s">
        <v>535</v>
      </c>
      <c r="E63" t="s">
        <v>532</v>
      </c>
      <c r="F63" t="s">
        <v>411</v>
      </c>
      <c r="G63" t="s">
        <v>536</v>
      </c>
      <c r="H63">
        <v>16</v>
      </c>
      <c r="I63">
        <v>20</v>
      </c>
    </row>
    <row r="64" spans="2:9" x14ac:dyDescent="0.25">
      <c r="B64" t="s">
        <v>537</v>
      </c>
      <c r="C64" t="s">
        <v>533</v>
      </c>
      <c r="D64">
        <v>7</v>
      </c>
      <c r="E64">
        <v>15</v>
      </c>
      <c r="F64">
        <v>21.71</v>
      </c>
      <c r="G64">
        <v>29.55</v>
      </c>
      <c r="H64">
        <v>38.6</v>
      </c>
      <c r="I64">
        <v>60.32</v>
      </c>
    </row>
    <row r="65" spans="2:9" x14ac:dyDescent="0.25">
      <c r="B65" t="s">
        <v>538</v>
      </c>
      <c r="C65" t="s">
        <v>534</v>
      </c>
      <c r="D65">
        <v>8</v>
      </c>
      <c r="F65">
        <v>24.28</v>
      </c>
      <c r="H65">
        <v>45.22</v>
      </c>
      <c r="I65">
        <v>70.56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Calculs i grafiques</vt:lpstr>
      <vt:lpstr>RC-000</vt:lpstr>
      <vt:lpstr>Dades</vt:lpstr>
      <vt:lpstr>Esquema Mobles</vt:lpstr>
      <vt:lpstr>Esquema Electric</vt:lpstr>
      <vt:lpstr>Esquema aigua</vt:lpstr>
      <vt:lpstr>Autolab</vt:lpstr>
      <vt:lpstr>Rest cortadura y traccion torn1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Patrícia Ferrés</cp:lastModifiedBy>
  <cp:lastPrinted>2023-05-23T13:39:28Z</cp:lastPrinted>
  <dcterms:created xsi:type="dcterms:W3CDTF">2022-09-28T20:13:25Z</dcterms:created>
  <dcterms:modified xsi:type="dcterms:W3CDTF">2023-08-29T13:28:33Z</dcterms:modified>
</cp:coreProperties>
</file>